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375"/>
  </bookViews>
  <sheets>
    <sheet name="第一季度运营补贴汇总" sheetId="1" r:id="rId1"/>
    <sheet name="床位新增第一笔" sheetId="2" r:id="rId2"/>
    <sheet name="床位新增第二笔" sheetId="4" r:id="rId3"/>
    <sheet name="设置医疗机构" sheetId="5" r:id="rId4"/>
    <sheet name="入职" sheetId="6" r:id="rId5"/>
    <sheet name="岗位" sheetId="7" r:id="rId6"/>
  </sheets>
  <definedNames>
    <definedName name="_xlnm._FilterDatabase" localSheetId="0" hidden="1">第一季度运营补贴汇总!$A$4:$L$41</definedName>
    <definedName name="_xlnm._FilterDatabase" localSheetId="5" hidden="1">岗位!$A$2:$K$131</definedName>
    <definedName name="_xlnm._FilterDatabase" localSheetId="4" hidden="1">入职!$A$2:$M$28</definedName>
    <definedName name="_xlnm.Print_Titles" localSheetId="0">第一季度运营补贴汇总!$2:$4</definedName>
    <definedName name="_xlnm.Print_Titles" localSheetId="5">岗位!$2:$3</definedName>
    <definedName name="_xlnm.Print_Titles" localSheetId="4">入职!$2:$3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2" i="7"/>
  <c r="K122"/>
  <c r="J122"/>
  <c r="I122"/>
  <c r="H122"/>
  <c r="L121"/>
  <c r="K121"/>
  <c r="J121"/>
  <c r="I121"/>
  <c r="H121"/>
  <c r="L120"/>
  <c r="K120"/>
  <c r="J120"/>
  <c r="I120"/>
  <c r="H120"/>
  <c r="F120"/>
  <c r="F119"/>
  <c r="L118"/>
  <c r="K118"/>
  <c r="J118"/>
  <c r="I118"/>
  <c r="H118"/>
  <c r="F118"/>
  <c r="L117"/>
  <c r="K117"/>
  <c r="J117"/>
  <c r="I117"/>
  <c r="H117"/>
  <c r="F117"/>
  <c r="L115"/>
  <c r="K115"/>
  <c r="J115"/>
  <c r="I115"/>
  <c r="H115"/>
  <c r="F115"/>
  <c r="L113"/>
  <c r="K113"/>
  <c r="J113"/>
  <c r="I113"/>
  <c r="H113"/>
  <c r="F113"/>
  <c r="F112"/>
  <c r="L111"/>
  <c r="K111"/>
  <c r="J111"/>
  <c r="I111"/>
  <c r="H111"/>
  <c r="F111"/>
  <c r="F110"/>
  <c r="L109"/>
  <c r="K109"/>
  <c r="J109"/>
  <c r="I109"/>
  <c r="H109"/>
  <c r="F109"/>
  <c r="F108"/>
  <c r="L107"/>
  <c r="K107"/>
  <c r="J107"/>
  <c r="I107"/>
  <c r="H107"/>
  <c r="F107"/>
  <c r="L106"/>
  <c r="K106"/>
  <c r="J106"/>
  <c r="I106"/>
  <c r="H106"/>
  <c r="F105"/>
  <c r="L104"/>
  <c r="K104"/>
  <c r="J104"/>
  <c r="I104"/>
  <c r="H104"/>
  <c r="F104"/>
  <c r="F103"/>
  <c r="L102"/>
  <c r="K102"/>
  <c r="J102"/>
  <c r="I102"/>
  <c r="H102"/>
  <c r="F102"/>
  <c r="L101"/>
  <c r="K101"/>
  <c r="J101"/>
  <c r="I101"/>
  <c r="H101"/>
  <c r="L100"/>
  <c r="K100"/>
  <c r="J100"/>
  <c r="I100"/>
  <c r="H100"/>
  <c r="F100"/>
  <c r="L99"/>
  <c r="K99"/>
  <c r="J99"/>
  <c r="I99"/>
  <c r="H99"/>
  <c r="F99"/>
  <c r="L98"/>
  <c r="K98"/>
  <c r="J98"/>
  <c r="I98"/>
  <c r="H98"/>
  <c r="L97"/>
  <c r="K97"/>
  <c r="J97"/>
  <c r="I97"/>
  <c r="H97"/>
  <c r="F97"/>
  <c r="L96"/>
  <c r="K96"/>
  <c r="J96"/>
  <c r="I96"/>
  <c r="H96"/>
  <c r="F96"/>
  <c r="L95"/>
  <c r="K95"/>
  <c r="J95"/>
  <c r="I95"/>
  <c r="H95"/>
  <c r="L94"/>
  <c r="K94"/>
  <c r="J94"/>
  <c r="I94"/>
  <c r="H94"/>
  <c r="L93"/>
  <c r="K93"/>
  <c r="J93"/>
  <c r="I93"/>
  <c r="H93"/>
  <c r="L91"/>
  <c r="K91"/>
  <c r="J91"/>
  <c r="I91"/>
  <c r="H91"/>
  <c r="L90"/>
  <c r="K90"/>
  <c r="J90"/>
  <c r="I90"/>
  <c r="H90"/>
  <c r="F90"/>
  <c r="L89"/>
  <c r="K89"/>
  <c r="J89"/>
  <c r="I89"/>
  <c r="H89"/>
  <c r="F89"/>
  <c r="L87"/>
  <c r="K87"/>
  <c r="J87"/>
  <c r="I87"/>
  <c r="H87"/>
  <c r="L86"/>
  <c r="K86"/>
  <c r="J86"/>
  <c r="I86"/>
  <c r="H86"/>
  <c r="F85"/>
  <c r="L84"/>
  <c r="K84"/>
  <c r="J84"/>
  <c r="I84"/>
  <c r="H84"/>
  <c r="F84"/>
  <c r="L83"/>
  <c r="K83"/>
  <c r="J83"/>
  <c r="I83"/>
  <c r="H83"/>
  <c r="L82"/>
  <c r="K82"/>
  <c r="J82"/>
  <c r="I82"/>
  <c r="H82"/>
  <c r="F82"/>
  <c r="L81"/>
  <c r="K81"/>
  <c r="J81"/>
  <c r="I81"/>
  <c r="H81"/>
  <c r="F81"/>
  <c r="L80"/>
  <c r="K80"/>
  <c r="J80"/>
  <c r="I80"/>
  <c r="H80"/>
  <c r="F80"/>
  <c r="F79"/>
  <c r="L78"/>
  <c r="K78"/>
  <c r="J78"/>
  <c r="I78"/>
  <c r="H78"/>
  <c r="F78"/>
  <c r="L77"/>
  <c r="K77"/>
  <c r="J77"/>
  <c r="I77"/>
  <c r="H77"/>
  <c r="F77"/>
  <c r="L76"/>
  <c r="K76"/>
  <c r="J76"/>
  <c r="I76"/>
  <c r="H76"/>
  <c r="F76"/>
  <c r="L74"/>
  <c r="K74"/>
  <c r="J74"/>
  <c r="I74"/>
  <c r="H74"/>
  <c r="F74"/>
  <c r="L73"/>
  <c r="K73"/>
  <c r="J73"/>
  <c r="I73"/>
  <c r="H73"/>
  <c r="F72"/>
  <c r="L71"/>
  <c r="K71"/>
  <c r="J71"/>
  <c r="I71"/>
  <c r="H71"/>
  <c r="F71"/>
  <c r="L70"/>
  <c r="K70"/>
  <c r="J70"/>
  <c r="I70"/>
  <c r="H70"/>
  <c r="F70"/>
  <c r="F69"/>
  <c r="L68"/>
  <c r="K68"/>
  <c r="J68"/>
  <c r="I68"/>
  <c r="H68"/>
  <c r="F68"/>
  <c r="L67"/>
  <c r="K67"/>
  <c r="J67"/>
  <c r="I67"/>
  <c r="H67"/>
  <c r="F67"/>
  <c r="L66"/>
  <c r="K66"/>
  <c r="J66"/>
  <c r="I66"/>
  <c r="H66"/>
  <c r="F66"/>
  <c r="L65"/>
  <c r="K65"/>
  <c r="J65"/>
  <c r="I65"/>
  <c r="H65"/>
  <c r="F65"/>
  <c r="F64"/>
  <c r="L63"/>
  <c r="K63"/>
  <c r="J63"/>
  <c r="I63"/>
  <c r="H63"/>
  <c r="F63"/>
  <c r="L62"/>
  <c r="K62"/>
  <c r="J62"/>
  <c r="I62"/>
  <c r="H62"/>
  <c r="F62"/>
  <c r="F61"/>
  <c r="L60"/>
  <c r="K60"/>
  <c r="J60"/>
  <c r="I60"/>
  <c r="H60"/>
  <c r="F60"/>
  <c r="L59"/>
  <c r="K59"/>
  <c r="J59"/>
  <c r="I59"/>
  <c r="F58"/>
  <c r="L57"/>
  <c r="K57"/>
  <c r="J57"/>
  <c r="I57"/>
  <c r="H57"/>
  <c r="L56"/>
  <c r="K56"/>
  <c r="J56"/>
  <c r="I56"/>
  <c r="H56"/>
  <c r="F56"/>
  <c r="F55"/>
  <c r="L54"/>
  <c r="K54"/>
  <c r="J54"/>
  <c r="I54"/>
  <c r="H54"/>
  <c r="F54"/>
  <c r="F52"/>
  <c r="L51"/>
  <c r="K51"/>
  <c r="J51"/>
  <c r="I51"/>
  <c r="H51"/>
  <c r="F51"/>
  <c r="L49"/>
  <c r="K49"/>
  <c r="J49"/>
  <c r="I49"/>
  <c r="H49"/>
  <c r="F49"/>
  <c r="L48"/>
  <c r="K48"/>
  <c r="J48"/>
  <c r="I48"/>
  <c r="H48"/>
  <c r="F48"/>
  <c r="L47"/>
  <c r="K47"/>
  <c r="J47"/>
  <c r="I47"/>
  <c r="H47"/>
  <c r="F47"/>
  <c r="F46"/>
  <c r="L45"/>
  <c r="K45"/>
  <c r="J45"/>
  <c r="I45"/>
  <c r="H45"/>
  <c r="L44"/>
  <c r="K44"/>
  <c r="J44"/>
  <c r="I44"/>
  <c r="H44"/>
  <c r="F44"/>
  <c r="L42"/>
  <c r="K42"/>
  <c r="J42"/>
  <c r="I42"/>
  <c r="H42"/>
  <c r="F42"/>
  <c r="L40"/>
  <c r="K40"/>
  <c r="J40"/>
  <c r="I40"/>
  <c r="H40"/>
  <c r="F40"/>
  <c r="F39"/>
  <c r="L38"/>
  <c r="K38"/>
  <c r="J38"/>
  <c r="I38"/>
  <c r="H38"/>
  <c r="L36"/>
  <c r="K36"/>
  <c r="J36"/>
  <c r="I36"/>
  <c r="H36"/>
  <c r="F36"/>
  <c r="L34"/>
  <c r="K34"/>
  <c r="J34"/>
  <c r="I34"/>
  <c r="H34"/>
  <c r="F34"/>
  <c r="F33"/>
  <c r="L32"/>
  <c r="K32"/>
  <c r="J32"/>
  <c r="I32"/>
  <c r="H32"/>
  <c r="F32"/>
  <c r="L30"/>
  <c r="K30"/>
  <c r="J30"/>
  <c r="I30"/>
  <c r="H30"/>
  <c r="F30"/>
  <c r="L28"/>
  <c r="K28"/>
  <c r="J28"/>
  <c r="I28"/>
  <c r="H28"/>
  <c r="F27"/>
  <c r="L26"/>
  <c r="K26"/>
  <c r="J26"/>
  <c r="I26"/>
  <c r="H26"/>
  <c r="F26"/>
  <c r="L25"/>
  <c r="K25"/>
  <c r="J25"/>
  <c r="I25"/>
  <c r="H25"/>
  <c r="F23"/>
  <c r="L22"/>
  <c r="K22"/>
  <c r="J22"/>
  <c r="I22"/>
  <c r="H22"/>
  <c r="F22"/>
  <c r="L21"/>
  <c r="K21"/>
  <c r="J21"/>
  <c r="I21"/>
  <c r="H21"/>
  <c r="L20"/>
  <c r="K20"/>
  <c r="J20"/>
  <c r="I20"/>
  <c r="H20"/>
  <c r="F19"/>
  <c r="L18"/>
  <c r="K18"/>
  <c r="J18"/>
  <c r="I18"/>
  <c r="H18"/>
  <c r="F18"/>
  <c r="F17"/>
  <c r="L16"/>
  <c r="K16"/>
  <c r="J16"/>
  <c r="I16"/>
  <c r="H16"/>
  <c r="L15"/>
  <c r="K15"/>
  <c r="J15"/>
  <c r="I15"/>
  <c r="H15"/>
  <c r="F15"/>
  <c r="F14"/>
  <c r="F13"/>
  <c r="L12"/>
  <c r="K12"/>
  <c r="J12"/>
  <c r="I12"/>
  <c r="H12"/>
  <c r="F12"/>
  <c r="L11"/>
  <c r="K11"/>
  <c r="J11"/>
  <c r="I11"/>
  <c r="H11"/>
  <c r="F11"/>
  <c r="L10"/>
  <c r="K10"/>
  <c r="J10"/>
  <c r="I10"/>
  <c r="H10"/>
  <c r="F10"/>
  <c r="L9"/>
  <c r="K9"/>
  <c r="J9"/>
  <c r="I9"/>
  <c r="F9"/>
  <c r="L8"/>
  <c r="K8"/>
  <c r="J8"/>
  <c r="I8"/>
  <c r="H8"/>
  <c r="F8"/>
  <c r="L7"/>
  <c r="K7"/>
  <c r="J7"/>
  <c r="I7"/>
  <c r="H7"/>
  <c r="L6"/>
  <c r="K6"/>
  <c r="J6"/>
  <c r="I6"/>
  <c r="H6"/>
  <c r="F6"/>
  <c r="L5"/>
  <c r="K5"/>
  <c r="J5"/>
  <c r="I5"/>
  <c r="H5"/>
  <c r="L4"/>
  <c r="K4"/>
  <c r="I4"/>
  <c r="H4"/>
  <c r="F4"/>
  <c r="M28" i="6"/>
  <c r="L28"/>
  <c r="K28"/>
  <c r="J28"/>
  <c r="I28"/>
  <c r="M27"/>
  <c r="L27"/>
  <c r="K27"/>
  <c r="J27"/>
  <c r="I27"/>
  <c r="M26"/>
  <c r="L26"/>
  <c r="K26"/>
  <c r="J26"/>
  <c r="M25"/>
  <c r="L25"/>
  <c r="K25"/>
  <c r="J25"/>
  <c r="I25"/>
  <c r="M24"/>
  <c r="L24"/>
  <c r="K24"/>
  <c r="J24"/>
  <c r="M23"/>
  <c r="L23"/>
  <c r="K23"/>
  <c r="J23"/>
  <c r="M22"/>
  <c r="L22"/>
  <c r="K22"/>
  <c r="J22"/>
  <c r="M21"/>
  <c r="L21"/>
  <c r="K21"/>
  <c r="J21"/>
  <c r="I21"/>
  <c r="M20"/>
  <c r="L20"/>
  <c r="K20"/>
  <c r="J20"/>
  <c r="M19"/>
  <c r="L19"/>
  <c r="K19"/>
  <c r="J19"/>
  <c r="M18"/>
  <c r="L18"/>
  <c r="K18"/>
  <c r="J18"/>
  <c r="M17"/>
  <c r="L17"/>
  <c r="K17"/>
  <c r="J17"/>
  <c r="M16"/>
  <c r="L16"/>
  <c r="K16"/>
  <c r="J16"/>
  <c r="M15"/>
  <c r="L15"/>
  <c r="K15"/>
  <c r="J15"/>
  <c r="M14"/>
  <c r="L14"/>
  <c r="K14"/>
  <c r="J14"/>
  <c r="M13"/>
  <c r="L13"/>
  <c r="K13"/>
  <c r="J13"/>
  <c r="M12"/>
  <c r="L12"/>
  <c r="K12"/>
  <c r="J12"/>
  <c r="M11"/>
  <c r="L11"/>
  <c r="K11"/>
  <c r="J11"/>
  <c r="M10"/>
  <c r="L10"/>
  <c r="K10"/>
  <c r="J10"/>
  <c r="I10"/>
  <c r="M9"/>
  <c r="L9"/>
  <c r="K9"/>
  <c r="J9"/>
  <c r="M8"/>
  <c r="L8"/>
  <c r="K8"/>
  <c r="J8"/>
  <c r="I8"/>
  <c r="M7"/>
  <c r="L7"/>
  <c r="K7"/>
  <c r="J7"/>
  <c r="M6"/>
  <c r="L6"/>
  <c r="K6"/>
  <c r="J6"/>
  <c r="M5"/>
  <c r="L5"/>
  <c r="K5"/>
  <c r="J5"/>
  <c r="I5"/>
  <c r="M4"/>
  <c r="L4"/>
  <c r="J4"/>
  <c r="I5" i="5"/>
  <c r="H5"/>
  <c r="G5"/>
  <c r="F5"/>
  <c r="E5"/>
  <c r="I4"/>
  <c r="H4"/>
  <c r="G4"/>
  <c r="F4"/>
  <c r="M5" i="4"/>
  <c r="L5"/>
  <c r="K5"/>
  <c r="J5"/>
  <c r="I5"/>
  <c r="M4"/>
  <c r="L4"/>
  <c r="J4"/>
  <c r="I4"/>
  <c r="H4"/>
  <c r="M5" i="2"/>
  <c r="L5"/>
  <c r="K5"/>
  <c r="J5"/>
  <c r="I5"/>
  <c r="M4"/>
  <c r="L4"/>
  <c r="K4"/>
  <c r="J4"/>
  <c r="I4"/>
  <c r="H4"/>
  <c r="N41" i="1"/>
  <c r="M41"/>
  <c r="L41"/>
  <c r="K41"/>
  <c r="J41"/>
  <c r="H41"/>
  <c r="G41"/>
  <c r="F41"/>
  <c r="E41"/>
  <c r="D41"/>
  <c r="N40"/>
  <c r="M40"/>
  <c r="L40"/>
  <c r="K40"/>
  <c r="J40"/>
  <c r="H40"/>
  <c r="G40"/>
  <c r="F40"/>
  <c r="E40"/>
  <c r="D40"/>
  <c r="N39"/>
  <c r="M39"/>
  <c r="L39"/>
  <c r="K39"/>
  <c r="J39"/>
  <c r="H39"/>
  <c r="G39"/>
  <c r="E39"/>
  <c r="N38"/>
  <c r="M38"/>
  <c r="L38"/>
  <c r="K38"/>
  <c r="J38"/>
  <c r="H38"/>
  <c r="G38"/>
  <c r="E38"/>
  <c r="N37"/>
  <c r="M37"/>
  <c r="L37"/>
  <c r="K37"/>
  <c r="J37"/>
  <c r="H37"/>
  <c r="G37"/>
  <c r="F37"/>
  <c r="E37"/>
  <c r="D37"/>
  <c r="N36"/>
  <c r="M36"/>
  <c r="L36"/>
  <c r="K36"/>
  <c r="J36"/>
  <c r="H36"/>
  <c r="G36"/>
  <c r="E36"/>
  <c r="N35"/>
  <c r="M35"/>
  <c r="L35"/>
  <c r="K35"/>
  <c r="J35"/>
  <c r="H35"/>
  <c r="G35"/>
  <c r="F35"/>
  <c r="E35"/>
  <c r="D35"/>
  <c r="N34"/>
  <c r="M34"/>
  <c r="L34"/>
  <c r="K34"/>
  <c r="J34"/>
  <c r="H34"/>
  <c r="G34"/>
  <c r="E34"/>
  <c r="N33"/>
  <c r="M33"/>
  <c r="L33"/>
  <c r="K33"/>
  <c r="J33"/>
  <c r="H33"/>
  <c r="G33"/>
  <c r="F33"/>
  <c r="E33"/>
  <c r="D33"/>
  <c r="N32"/>
  <c r="M32"/>
  <c r="L32"/>
  <c r="K32"/>
  <c r="J32"/>
  <c r="H32"/>
  <c r="G32"/>
  <c r="E32"/>
  <c r="N31"/>
  <c r="M31"/>
  <c r="L31"/>
  <c r="K31"/>
  <c r="J31"/>
  <c r="H31"/>
  <c r="G31"/>
  <c r="E31"/>
  <c r="N30"/>
  <c r="M30"/>
  <c r="L30"/>
  <c r="K30"/>
  <c r="J30"/>
  <c r="H30"/>
  <c r="G30"/>
  <c r="E30"/>
  <c r="N29"/>
  <c r="M29"/>
  <c r="L29"/>
  <c r="K29"/>
  <c r="J29"/>
  <c r="H29"/>
  <c r="G29"/>
  <c r="F29"/>
  <c r="E29"/>
  <c r="D29"/>
  <c r="N28"/>
  <c r="M28"/>
  <c r="L28"/>
  <c r="K28"/>
  <c r="J28"/>
  <c r="H28"/>
  <c r="G28"/>
  <c r="E28"/>
  <c r="N27"/>
  <c r="M27"/>
  <c r="L27"/>
  <c r="K27"/>
  <c r="J27"/>
  <c r="H27"/>
  <c r="G27"/>
  <c r="F27"/>
  <c r="E27"/>
  <c r="D27"/>
  <c r="N26"/>
  <c r="M26"/>
  <c r="K26"/>
  <c r="J26"/>
  <c r="H26"/>
  <c r="G26"/>
  <c r="E26"/>
  <c r="N25"/>
  <c r="M25"/>
  <c r="K25"/>
  <c r="J25"/>
  <c r="H25"/>
  <c r="G25"/>
  <c r="E25"/>
  <c r="N24"/>
  <c r="M24"/>
  <c r="L24"/>
  <c r="K24"/>
  <c r="J24"/>
  <c r="H24"/>
  <c r="G24"/>
  <c r="F24"/>
  <c r="E24"/>
  <c r="D24"/>
  <c r="N23"/>
  <c r="M23"/>
  <c r="L23"/>
  <c r="K23"/>
  <c r="J23"/>
  <c r="H23"/>
  <c r="G23"/>
  <c r="E23"/>
  <c r="N22"/>
  <c r="M22"/>
  <c r="L22"/>
  <c r="K22"/>
  <c r="J22"/>
  <c r="H22"/>
  <c r="G22"/>
  <c r="E22"/>
  <c r="N21"/>
  <c r="M21"/>
  <c r="L21"/>
  <c r="K21"/>
  <c r="J21"/>
  <c r="H21"/>
  <c r="G21"/>
  <c r="F21"/>
  <c r="E21"/>
  <c r="D21"/>
  <c r="N20"/>
  <c r="M20"/>
  <c r="L20"/>
  <c r="K20"/>
  <c r="J20"/>
  <c r="H20"/>
  <c r="G20"/>
  <c r="E20"/>
  <c r="N19"/>
  <c r="M19"/>
  <c r="L19"/>
  <c r="K19"/>
  <c r="J19"/>
  <c r="H19"/>
  <c r="G19"/>
  <c r="E19"/>
  <c r="N18"/>
  <c r="M18"/>
  <c r="L18"/>
  <c r="K18"/>
  <c r="J18"/>
  <c r="H18"/>
  <c r="G18"/>
  <c r="E18"/>
  <c r="N17"/>
  <c r="M17"/>
  <c r="L17"/>
  <c r="K17"/>
  <c r="J17"/>
  <c r="H17"/>
  <c r="G17"/>
  <c r="E17"/>
  <c r="N16"/>
  <c r="M16"/>
  <c r="L16"/>
  <c r="K16"/>
  <c r="J16"/>
  <c r="H16"/>
  <c r="G16"/>
  <c r="E16"/>
  <c r="N15"/>
  <c r="M15"/>
  <c r="L15"/>
  <c r="K15"/>
  <c r="J15"/>
  <c r="H15"/>
  <c r="G15"/>
  <c r="E15"/>
  <c r="N14"/>
  <c r="M14"/>
  <c r="L14"/>
  <c r="K14"/>
  <c r="J14"/>
  <c r="H14"/>
  <c r="G14"/>
  <c r="E14"/>
  <c r="N13"/>
  <c r="M13"/>
  <c r="L13"/>
  <c r="K13"/>
  <c r="J13"/>
  <c r="H13"/>
  <c r="G13"/>
  <c r="E13"/>
  <c r="N12"/>
  <c r="M12"/>
  <c r="L12"/>
  <c r="K12"/>
  <c r="J12"/>
  <c r="H12"/>
  <c r="G12"/>
  <c r="E12"/>
  <c r="N11"/>
  <c r="M11"/>
  <c r="L11"/>
  <c r="K11"/>
  <c r="J11"/>
  <c r="H11"/>
  <c r="G11"/>
  <c r="F11"/>
  <c r="E11"/>
  <c r="D11"/>
  <c r="N10"/>
  <c r="M10"/>
  <c r="L10"/>
  <c r="K10"/>
  <c r="J10"/>
  <c r="H10"/>
  <c r="G10"/>
  <c r="E10"/>
  <c r="N9"/>
  <c r="M9"/>
  <c r="L9"/>
  <c r="K9"/>
  <c r="J9"/>
  <c r="H9"/>
  <c r="G9"/>
  <c r="E9"/>
  <c r="N8"/>
  <c r="M8"/>
  <c r="L8"/>
  <c r="K8"/>
  <c r="J8"/>
  <c r="H8"/>
  <c r="G8"/>
  <c r="E8"/>
  <c r="N7"/>
  <c r="M7"/>
  <c r="L7"/>
  <c r="K7"/>
  <c r="J7"/>
  <c r="H7"/>
  <c r="G7"/>
  <c r="E7"/>
  <c r="N6"/>
  <c r="M6"/>
  <c r="L6"/>
  <c r="K6"/>
  <c r="J6"/>
  <c r="H6"/>
  <c r="G6"/>
  <c r="E6"/>
  <c r="N5"/>
  <c r="M5"/>
  <c r="L5"/>
  <c r="K5"/>
  <c r="J5"/>
  <c r="H5"/>
  <c r="G5"/>
  <c r="E5"/>
</calcChain>
</file>

<file path=xl/sharedStrings.xml><?xml version="1.0" encoding="utf-8"?>
<sst xmlns="http://schemas.openxmlformats.org/spreadsheetml/2006/main" count="623" uniqueCount="274">
  <si>
    <t>序号</t>
  </si>
  <si>
    <t>机构名称</t>
  </si>
  <si>
    <t>机构等级</t>
  </si>
  <si>
    <t>运营补贴</t>
  </si>
  <si>
    <t>基准补贴总金额</t>
  </si>
  <si>
    <t>等级系数</t>
  </si>
  <si>
    <t>补贴总金额（基准补贴总金额*等级系数）</t>
  </si>
  <si>
    <t>市补贴金额</t>
  </si>
  <si>
    <t>区补贴金额</t>
  </si>
  <si>
    <t>实发金额</t>
  </si>
  <si>
    <t>介助</t>
  </si>
  <si>
    <t>介护</t>
  </si>
  <si>
    <t>人次</t>
  </si>
  <si>
    <t>金额</t>
  </si>
  <si>
    <t>区</t>
  </si>
  <si>
    <t>街道</t>
  </si>
  <si>
    <t>南京市江宁区东山街道桃园老年公寓</t>
  </si>
  <si>
    <t>一级</t>
  </si>
  <si>
    <t>南京江宁幸福园老年公寓</t>
  </si>
  <si>
    <t>三级</t>
  </si>
  <si>
    <t>南京市江宁区东山街道三槐大里老年公寓</t>
  </si>
  <si>
    <t>南京江宁岔路三槐长者照护之家</t>
  </si>
  <si>
    <t>南京朗诗常青藤养老服务有限公司新颐分公司</t>
  </si>
  <si>
    <t>四级</t>
  </si>
  <si>
    <t>南京君慈养老有限公司</t>
  </si>
  <si>
    <t>二级</t>
  </si>
  <si>
    <t>小计（东山街道）</t>
  </si>
  <si>
    <t>/</t>
  </si>
  <si>
    <t>南京江宁金华老年护养院</t>
  </si>
  <si>
    <t>南京江宁荣平老年康乐中心</t>
  </si>
  <si>
    <t>南京江宁广慈苑老年公寓</t>
  </si>
  <si>
    <t>南京市宏善护养院</t>
  </si>
  <si>
    <t>南京悦诚养老服务有限公司</t>
  </si>
  <si>
    <t>南京宁慧幸福养老服务有限公司江宁清水亭分公司</t>
  </si>
  <si>
    <t>南京宁慧幸福养老服务有限公司江宁兰台街分公司</t>
  </si>
  <si>
    <t>南京市江宁区悦华秣陵安养院</t>
  </si>
  <si>
    <t>南京悦华沐和苑养老服务有限公司</t>
  </si>
  <si>
    <t>小计（秣陵街道）</t>
  </si>
  <si>
    <t>南京金康天地护养院</t>
  </si>
  <si>
    <t>江苏大慈怀汤山养老服务有限公司</t>
  </si>
  <si>
    <t>小计（汤山街道）</t>
  </si>
  <si>
    <t>南京江宁云华养老院</t>
  </si>
  <si>
    <t>南京江宁百善老年公寓</t>
  </si>
  <si>
    <t>小计（麒麟街道）</t>
  </si>
  <si>
    <t>南京市江宁区悦华谷里安养院</t>
  </si>
  <si>
    <t>小计（谷里街道）</t>
  </si>
  <si>
    <t>南京瑞芝康健老年公寓</t>
  </si>
  <si>
    <t>五级</t>
  </si>
  <si>
    <t>南京利安康乐养老服务有限公司</t>
  </si>
  <si>
    <t>南京江宁沐春园护理院</t>
  </si>
  <si>
    <t>小计（淳化街道）</t>
  </si>
  <si>
    <t>南京瑞芝康健滨江颐养院</t>
  </si>
  <si>
    <t>小计（江宁街道）</t>
  </si>
  <si>
    <t>南京市沁夕阳养老护理服务有限公司</t>
  </si>
  <si>
    <t>小计（湖熟街道）</t>
  </si>
  <si>
    <t>南京江宁晚晴苑老年公寓 </t>
  </si>
  <si>
    <t>南京市江宁区国弘护养院</t>
  </si>
  <si>
    <t>小计（横溪街道）</t>
  </si>
  <si>
    <t>合计</t>
  </si>
  <si>
    <t>江宁区2023年上半年养老机构新增床位补贴汇总表（单位：元）</t>
  </si>
  <si>
    <t>产权性质</t>
  </si>
  <si>
    <t>普通型床位</t>
  </si>
  <si>
    <t>补贴标准</t>
  </si>
  <si>
    <t>护理型床位</t>
  </si>
  <si>
    <t>补贴总金额</t>
  </si>
  <si>
    <t>第一笔补贴金额</t>
  </si>
  <si>
    <t>租赁</t>
  </si>
  <si>
    <t>7500元/张</t>
  </si>
  <si>
    <t>江宁区2023年上半年养老机构新增床位第二笔补贴汇总表（单位：元）</t>
  </si>
  <si>
    <t>第二笔补贴金额</t>
  </si>
  <si>
    <t>江宁区2023年上半年养老机构设置医疗机构补贴汇总表（单位：元）</t>
  </si>
  <si>
    <t>医疗机构名称</t>
  </si>
  <si>
    <t>医疗机构类型</t>
  </si>
  <si>
    <t>申报补贴总金额</t>
  </si>
  <si>
    <t>南京江宁悦华沐和苑护理站</t>
  </si>
  <si>
    <t>护理站</t>
  </si>
  <si>
    <t>江宁区2023年上半年养老机构从业人员入职奖励汇总表（单位：元）</t>
  </si>
  <si>
    <t>申报人姓名</t>
  </si>
  <si>
    <t>提交学历证书等级</t>
  </si>
  <si>
    <t>已领取年限</t>
  </si>
  <si>
    <t>已领取奖励金额</t>
  </si>
  <si>
    <t>申请年限</t>
  </si>
  <si>
    <t>申请时间</t>
  </si>
  <si>
    <t>本次申请金额</t>
  </si>
  <si>
    <t>市奖励金额</t>
  </si>
  <si>
    <t>区奖励金额</t>
  </si>
  <si>
    <t>南京江宁百善养老公寓</t>
  </si>
  <si>
    <t>王刚</t>
  </si>
  <si>
    <t>全日制中专</t>
  </si>
  <si>
    <t>1-5年</t>
  </si>
  <si>
    <t>2016.11-2023.3</t>
  </si>
  <si>
    <t>张梦婷</t>
  </si>
  <si>
    <t>全日制大专</t>
  </si>
  <si>
    <t>1-2年</t>
  </si>
  <si>
    <t>2021.2-2023.3</t>
  </si>
  <si>
    <t>肖敏</t>
  </si>
  <si>
    <t>1-4年</t>
  </si>
  <si>
    <t>第5年</t>
  </si>
  <si>
    <t>2017.11-2023.3</t>
  </si>
  <si>
    <t>经翊菡</t>
  </si>
  <si>
    <t>非全日制本科</t>
  </si>
  <si>
    <t>1-3年</t>
  </si>
  <si>
    <t>第4年</t>
  </si>
  <si>
    <t>2018.7-2023.3</t>
  </si>
  <si>
    <t>杨鸿儒</t>
  </si>
  <si>
    <t>王倩</t>
  </si>
  <si>
    <t>2018.8-2023.3</t>
  </si>
  <si>
    <t>高凤</t>
  </si>
  <si>
    <t>2021.4-2023.3</t>
  </si>
  <si>
    <t>王玉婷</t>
  </si>
  <si>
    <t>全日制本科</t>
  </si>
  <si>
    <t>2020.10-2023.3</t>
  </si>
  <si>
    <t>熊学俊</t>
  </si>
  <si>
    <t>刘仙</t>
  </si>
  <si>
    <t>2020.12-2023.3</t>
  </si>
  <si>
    <t>孙雪</t>
  </si>
  <si>
    <t>戴世菁</t>
  </si>
  <si>
    <t>沈明月</t>
  </si>
  <si>
    <t>葛娜</t>
  </si>
  <si>
    <t>2019.3-2023.3</t>
  </si>
  <si>
    <t>张倩</t>
  </si>
  <si>
    <t>2017.9-2023.3</t>
  </si>
  <si>
    <t>夏迎兰</t>
  </si>
  <si>
    <t>2020.11-2023.3</t>
  </si>
  <si>
    <t>南京朗诗常青藤养老服务有限公司</t>
  </si>
  <si>
    <t>闫晨晨</t>
  </si>
  <si>
    <t>第3-4年</t>
  </si>
  <si>
    <t>严天文</t>
  </si>
  <si>
    <t>南京市幸福园护理院</t>
  </si>
  <si>
    <t>张馨语</t>
  </si>
  <si>
    <t>韩红霞</t>
  </si>
  <si>
    <t>2017.12-2023.3</t>
  </si>
  <si>
    <t>江宁区2023年上半年养老机构从业人员岗位津贴汇总表（单位：元）</t>
  </si>
  <si>
    <t>单位</t>
  </si>
  <si>
    <t>姓名</t>
  </si>
  <si>
    <t>提交证书类别</t>
  </si>
  <si>
    <t>申请补贴年限</t>
  </si>
  <si>
    <t>申请补贴标准（元/月）</t>
  </si>
  <si>
    <t>申请补贴月数</t>
  </si>
  <si>
    <t>申请补贴金额</t>
  </si>
  <si>
    <t>鲁文文</t>
  </si>
  <si>
    <t>养老护理员培训</t>
  </si>
  <si>
    <t>2020.6-2023.3</t>
  </si>
  <si>
    <t>2023.12、2023.1</t>
  </si>
  <si>
    <t>胡婷婷</t>
  </si>
  <si>
    <t>护士执业证</t>
  </si>
  <si>
    <t>2016.9-2023.3</t>
  </si>
  <si>
    <t>2022.10-2023.3</t>
  </si>
  <si>
    <t>南京江宁金华护养院</t>
  </si>
  <si>
    <t>孙敬</t>
  </si>
  <si>
    <t>2014.5-2023.3</t>
  </si>
  <si>
    <t>2023.1、2023.2</t>
  </si>
  <si>
    <t>杨海娣</t>
  </si>
  <si>
    <t>2019.7-2023.3</t>
  </si>
  <si>
    <t>毕家玲</t>
  </si>
  <si>
    <t>2019.12-2023.3</t>
  </si>
  <si>
    <t>2023.2、2023.3</t>
  </si>
  <si>
    <t>蔡明</t>
  </si>
  <si>
    <t>2022.12-2023.3</t>
  </si>
  <si>
    <t>汪晴</t>
  </si>
  <si>
    <t>养老护理员上岗证</t>
  </si>
  <si>
    <t>2018.12-2023.3</t>
  </si>
  <si>
    <t>2022.10-2022.11</t>
  </si>
  <si>
    <t>王贤贤</t>
  </si>
  <si>
    <t>初级养老护理员</t>
  </si>
  <si>
    <t>季化来</t>
  </si>
  <si>
    <t>2022.10-2022.12</t>
  </si>
  <si>
    <t>2023.1-2023.3</t>
  </si>
  <si>
    <t>叶开祥</t>
  </si>
  <si>
    <t>李太梅</t>
  </si>
  <si>
    <t>2020.8-2023.3</t>
  </si>
  <si>
    <t>严春玉</t>
  </si>
  <si>
    <t>2016.12-2023.3</t>
  </si>
  <si>
    <t>王晓明</t>
  </si>
  <si>
    <t>付本燕</t>
  </si>
  <si>
    <t>医师执业资格证</t>
  </si>
  <si>
    <t>陈红云</t>
  </si>
  <si>
    <t>中级养老护理员</t>
  </si>
  <si>
    <t>2021.8-2023.3</t>
  </si>
  <si>
    <t>薛孟</t>
  </si>
  <si>
    <t>2017.3-2023.3</t>
  </si>
  <si>
    <t>2022.10-2023.2</t>
  </si>
  <si>
    <t>沈蓉</t>
  </si>
  <si>
    <t>王芸</t>
  </si>
  <si>
    <t>2016.4-2023.3</t>
  </si>
  <si>
    <t>2022.11-2023.1</t>
  </si>
  <si>
    <t>董亚军</t>
  </si>
  <si>
    <t>2018.4-2023.3</t>
  </si>
  <si>
    <t>2022.10-2023.1</t>
  </si>
  <si>
    <t>徐春燕</t>
  </si>
  <si>
    <t>2017.7-2023.3</t>
  </si>
  <si>
    <t>谢庆娣</t>
  </si>
  <si>
    <t>2016.10-2023.3</t>
  </si>
  <si>
    <t>2023.2-2023.3</t>
  </si>
  <si>
    <t>姜强</t>
  </si>
  <si>
    <t>2016.6-2023.3</t>
  </si>
  <si>
    <t>伍红兰</t>
  </si>
  <si>
    <t>王桂红</t>
  </si>
  <si>
    <t>王生燕</t>
  </si>
  <si>
    <t>高啓兰</t>
  </si>
  <si>
    <t>龚春琴</t>
  </si>
  <si>
    <t>荣光敏</t>
  </si>
  <si>
    <t>2022.11-2022.12</t>
  </si>
  <si>
    <t>郑强</t>
  </si>
  <si>
    <t>张传娣</t>
  </si>
  <si>
    <t>李成年</t>
  </si>
  <si>
    <t>2016.10-2023.1</t>
  </si>
  <si>
    <t>李善霞</t>
  </si>
  <si>
    <t>2011.1-2023.3</t>
  </si>
  <si>
    <t>陈春宝</t>
  </si>
  <si>
    <t>张传余</t>
  </si>
  <si>
    <t>孔祥娣</t>
  </si>
  <si>
    <t>王玉华</t>
  </si>
  <si>
    <t>高级养老护理员</t>
  </si>
  <si>
    <t>李传霞</t>
  </si>
  <si>
    <t>2022.11-2023.3</t>
  </si>
  <si>
    <t>胡红銮</t>
  </si>
  <si>
    <t>刘先树</t>
  </si>
  <si>
    <t>孔祥龙</t>
  </si>
  <si>
    <t>吴敏</t>
  </si>
  <si>
    <t>2016.2-2023.3</t>
  </si>
  <si>
    <t>江腊春</t>
  </si>
  <si>
    <t>闻其馨</t>
  </si>
  <si>
    <t>助理社会工作师</t>
  </si>
  <si>
    <t>王方</t>
  </si>
  <si>
    <t>董春红</t>
  </si>
  <si>
    <t>孔子雯</t>
  </si>
  <si>
    <t>杨琴</t>
  </si>
  <si>
    <t>2018.6-2023.3</t>
  </si>
  <si>
    <t>郑柏川</t>
  </si>
  <si>
    <t>2016.7-2023.3</t>
  </si>
  <si>
    <t>马健</t>
  </si>
  <si>
    <t>解瑾</t>
  </si>
  <si>
    <t>李曾艳</t>
  </si>
  <si>
    <t>高会芳</t>
  </si>
  <si>
    <t>2017.5-2023.3</t>
  </si>
  <si>
    <t>王珺</t>
  </si>
  <si>
    <t>刘雨萌</t>
  </si>
  <si>
    <t>2021.10-2023.3</t>
  </si>
  <si>
    <t>王钰</t>
  </si>
  <si>
    <t>俞良顺</t>
  </si>
  <si>
    <t>2021.7-2023.3</t>
  </si>
  <si>
    <t>唐利巧</t>
  </si>
  <si>
    <t>周桔</t>
  </si>
  <si>
    <t>2017.4-2023.3</t>
  </si>
  <si>
    <t>杨莉</t>
  </si>
  <si>
    <t>李道兰</t>
  </si>
  <si>
    <t>宋德珍</t>
  </si>
  <si>
    <t>窦同雯</t>
  </si>
  <si>
    <t>2014.6-2023.3</t>
  </si>
  <si>
    <t>时青</t>
  </si>
  <si>
    <t>2015.10-2023.3</t>
  </si>
  <si>
    <t>赵维翠</t>
  </si>
  <si>
    <t>社会工作者（四级）证</t>
  </si>
  <si>
    <t>2013.12-2023.3</t>
  </si>
  <si>
    <t>马廷晖</t>
  </si>
  <si>
    <t>2018.11-2023.3</t>
  </si>
  <si>
    <t>权红霞</t>
  </si>
  <si>
    <t>2015.12-2023.3</t>
  </si>
  <si>
    <t>朱红玮</t>
  </si>
  <si>
    <t>2020.2-2023.3</t>
  </si>
  <si>
    <t>付钦芝</t>
  </si>
  <si>
    <t>2020.1-2023.3</t>
  </si>
  <si>
    <t>蔡霞</t>
  </si>
  <si>
    <t>李从杰</t>
  </si>
  <si>
    <t>2021.5-2023.3</t>
  </si>
  <si>
    <t>魏俊枫</t>
  </si>
  <si>
    <t>王蓓</t>
  </si>
  <si>
    <t>张其林</t>
  </si>
  <si>
    <t>护理员上岗证</t>
  </si>
  <si>
    <t>南京江宁晚晴苑老年公寓</t>
  </si>
  <si>
    <t>盛耀</t>
  </si>
  <si>
    <t>2019.6-2023.03</t>
  </si>
  <si>
    <t>江宁区2023年第一季度养老机构运营补贴核算汇总表（单位：元）</t>
    <phoneticPr fontId="19" type="noConversion"/>
  </si>
</sst>
</file>

<file path=xl/styles.xml><?xml version="1.0" encoding="utf-8"?>
<styleSheet xmlns="http://schemas.openxmlformats.org/spreadsheetml/2006/main">
  <fonts count="21"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20"/>
      <name val="华文中宋"/>
      <charset val="134"/>
    </font>
    <font>
      <b/>
      <sz val="11"/>
      <color rgb="FF000000"/>
      <name val="黑体"/>
      <charset val="134"/>
    </font>
    <font>
      <b/>
      <sz val="11"/>
      <color theme="1"/>
      <name val="黑体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楷体_GB2312"/>
      <charset val="134"/>
    </font>
    <font>
      <b/>
      <sz val="11"/>
      <name val="黑体"/>
      <family val="3"/>
      <charset val="134"/>
    </font>
    <font>
      <b/>
      <sz val="11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1"/>
      <color rgb="FF006100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9C65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0"/>
      <name val="华文中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15" fillId="2" borderId="0">
      <alignment vertical="top"/>
      <protection locked="0"/>
    </xf>
    <xf numFmtId="0" fontId="16" fillId="3" borderId="0">
      <alignment vertical="top"/>
      <protection locked="0"/>
    </xf>
    <xf numFmtId="0" fontId="17" fillId="4" borderId="0">
      <alignment vertical="top"/>
      <protection locked="0"/>
    </xf>
    <xf numFmtId="0" fontId="18" fillId="0" borderId="0">
      <protection locked="0"/>
    </xf>
  </cellStyleXfs>
  <cellXfs count="109">
    <xf numFmtId="0" fontId="0" fillId="0" borderId="0" xfId="0">
      <alignment vertical="center"/>
    </xf>
    <xf numFmtId="49" fontId="1" fillId="0" borderId="0" xfId="0" applyNumberFormat="1" applyFont="1" applyFill="1">
      <alignment vertical="center"/>
    </xf>
    <xf numFmtId="49" fontId="2" fillId="0" borderId="0" xfId="0" applyNumberFormat="1" applyFont="1" applyFill="1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3" applyNumberFormat="1" applyFont="1" applyFill="1" applyBorder="1" applyAlignment="1" applyProtection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/>
    </xf>
    <xf numFmtId="49" fontId="2" fillId="0" borderId="4" xfId="1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8" fillId="0" borderId="0" xfId="0" applyNumberFormat="1" applyFont="1">
      <alignment vertical="center"/>
    </xf>
    <xf numFmtId="49" fontId="8" fillId="0" borderId="0" xfId="0" applyNumberFormat="1" applyFont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1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>
      <alignment vertical="center"/>
    </xf>
    <xf numFmtId="49" fontId="12" fillId="0" borderId="0" xfId="0" applyNumberFormat="1" applyFo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0" fillId="0" borderId="1" xfId="4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 applyProtection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Alignment="1">
      <alignment horizontal="center" vertical="center"/>
    </xf>
  </cellXfs>
  <cellStyles count="5">
    <cellStyle name="差" xfId="2" builtinId="27"/>
    <cellStyle name="常规" xfId="0" builtinId="0"/>
    <cellStyle name="常规 3" xfId="4"/>
    <cellStyle name="好" xfId="1" builtinId="26"/>
    <cellStyle name="适中" xfId="3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5"/>
  <sheetViews>
    <sheetView tabSelected="1" topLeftCell="A28" workbookViewId="0">
      <selection sqref="A1:N1"/>
    </sheetView>
  </sheetViews>
  <sheetFormatPr defaultColWidth="6.5" defaultRowHeight="13.5"/>
  <cols>
    <col min="1" max="1" width="5.125" style="3" customWidth="1"/>
    <col min="2" max="2" width="37" style="3" customWidth="1"/>
    <col min="3" max="3" width="8.75" style="3" customWidth="1"/>
    <col min="4" max="4" width="5.125" style="3" customWidth="1"/>
    <col min="5" max="5" width="8.125" style="3" customWidth="1"/>
    <col min="6" max="6" width="5.125" style="3" customWidth="1"/>
    <col min="7" max="7" width="9.25" style="3" customWidth="1"/>
    <col min="8" max="8" width="11.875" style="3" customWidth="1"/>
    <col min="9" max="9" width="7.75" style="3" customWidth="1"/>
    <col min="10" max="10" width="17.125" style="3" customWidth="1"/>
    <col min="11" max="11" width="12.5" style="3" customWidth="1"/>
    <col min="12" max="12" width="13.125" style="3" customWidth="1"/>
    <col min="13" max="13" width="12.375" style="3" customWidth="1"/>
    <col min="14" max="14" width="14.875" style="3" customWidth="1"/>
    <col min="15" max="16384" width="6.5" style="3"/>
  </cols>
  <sheetData>
    <row r="1" spans="1:14" ht="45.95" customHeight="1">
      <c r="A1" s="108" t="s">
        <v>273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s="48" customFormat="1" ht="20.100000000000001" customHeight="1">
      <c r="A2" s="58" t="s">
        <v>0</v>
      </c>
      <c r="B2" s="58" t="s">
        <v>1</v>
      </c>
      <c r="C2" s="59" t="s">
        <v>2</v>
      </c>
      <c r="D2" s="58" t="s">
        <v>3</v>
      </c>
      <c r="E2" s="58"/>
      <c r="F2" s="58"/>
      <c r="G2" s="58"/>
      <c r="H2" s="59" t="s">
        <v>4</v>
      </c>
      <c r="I2" s="59" t="s">
        <v>5</v>
      </c>
      <c r="J2" s="59" t="s">
        <v>6</v>
      </c>
      <c r="K2" s="59" t="s">
        <v>7</v>
      </c>
      <c r="L2" s="59" t="s">
        <v>8</v>
      </c>
      <c r="M2" s="59"/>
      <c r="N2" s="59" t="s">
        <v>9</v>
      </c>
    </row>
    <row r="3" spans="1:14" s="48" customFormat="1" ht="20.100000000000001" customHeight="1">
      <c r="A3" s="58"/>
      <c r="B3" s="58"/>
      <c r="C3" s="59"/>
      <c r="D3" s="58" t="s">
        <v>10</v>
      </c>
      <c r="E3" s="58"/>
      <c r="F3" s="58" t="s">
        <v>11</v>
      </c>
      <c r="G3" s="58"/>
      <c r="H3" s="59"/>
      <c r="I3" s="59"/>
      <c r="J3" s="59"/>
      <c r="K3" s="59"/>
      <c r="L3" s="59"/>
      <c r="M3" s="59"/>
      <c r="N3" s="59"/>
    </row>
    <row r="4" spans="1:14" s="48" customFormat="1" ht="20.100000000000001" customHeight="1">
      <c r="A4" s="58"/>
      <c r="B4" s="58"/>
      <c r="C4" s="59"/>
      <c r="D4" s="50" t="s">
        <v>12</v>
      </c>
      <c r="E4" s="50" t="s">
        <v>13</v>
      </c>
      <c r="F4" s="50" t="s">
        <v>12</v>
      </c>
      <c r="G4" s="50" t="s">
        <v>13</v>
      </c>
      <c r="H4" s="59"/>
      <c r="I4" s="59"/>
      <c r="J4" s="59"/>
      <c r="K4" s="59"/>
      <c r="L4" s="51" t="s">
        <v>14</v>
      </c>
      <c r="M4" s="39" t="s">
        <v>15</v>
      </c>
      <c r="N4" s="59"/>
    </row>
    <row r="5" spans="1:14" s="48" customFormat="1" ht="30" customHeight="1">
      <c r="A5" s="52">
        <v>1</v>
      </c>
      <c r="B5" s="10" t="s">
        <v>16</v>
      </c>
      <c r="C5" s="52" t="s">
        <v>17</v>
      </c>
      <c r="D5" s="52">
        <v>1</v>
      </c>
      <c r="E5" s="52">
        <f t="shared" ref="E5:E10" si="0">D5*200</f>
        <v>200</v>
      </c>
      <c r="F5" s="52">
        <v>23</v>
      </c>
      <c r="G5" s="52">
        <f t="shared" ref="G5:G10" si="1">F5*300</f>
        <v>6900</v>
      </c>
      <c r="H5" s="52">
        <f t="shared" ref="H5:H10" si="2">E5+G5</f>
        <v>7100</v>
      </c>
      <c r="I5" s="52">
        <v>0.8</v>
      </c>
      <c r="J5" s="52">
        <f t="shared" ref="J5:J10" si="3">H5*I5</f>
        <v>5680</v>
      </c>
      <c r="K5" s="52">
        <f t="shared" ref="K5:K10" si="4">J5/2</f>
        <v>2840</v>
      </c>
      <c r="L5" s="52">
        <f t="shared" ref="L5:L10" si="5">J5/4</f>
        <v>1420</v>
      </c>
      <c r="M5" s="44">
        <f t="shared" ref="M5:M10" si="6">J5/4</f>
        <v>1420</v>
      </c>
      <c r="N5" s="44">
        <f t="shared" ref="N5:N10" si="7">K5+L5+M5</f>
        <v>5680</v>
      </c>
    </row>
    <row r="6" spans="1:14" s="48" customFormat="1" ht="30" customHeight="1">
      <c r="A6" s="52">
        <v>2</v>
      </c>
      <c r="B6" s="10" t="s">
        <v>18</v>
      </c>
      <c r="C6" s="52" t="s">
        <v>19</v>
      </c>
      <c r="D6" s="52">
        <v>21</v>
      </c>
      <c r="E6" s="52">
        <f t="shared" si="0"/>
        <v>4200</v>
      </c>
      <c r="F6" s="52">
        <v>140</v>
      </c>
      <c r="G6" s="52">
        <f t="shared" si="1"/>
        <v>42000</v>
      </c>
      <c r="H6" s="52">
        <f t="shared" si="2"/>
        <v>46200</v>
      </c>
      <c r="I6" s="52">
        <v>1</v>
      </c>
      <c r="J6" s="52">
        <f t="shared" si="3"/>
        <v>46200</v>
      </c>
      <c r="K6" s="52">
        <f t="shared" si="4"/>
        <v>23100</v>
      </c>
      <c r="L6" s="52">
        <f t="shared" si="5"/>
        <v>11550</v>
      </c>
      <c r="M6" s="44">
        <f t="shared" si="6"/>
        <v>11550</v>
      </c>
      <c r="N6" s="44">
        <f t="shared" si="7"/>
        <v>46200</v>
      </c>
    </row>
    <row r="7" spans="1:14" s="48" customFormat="1" ht="30" customHeight="1">
      <c r="A7" s="52">
        <v>3</v>
      </c>
      <c r="B7" s="10" t="s">
        <v>20</v>
      </c>
      <c r="C7" s="52" t="s">
        <v>17</v>
      </c>
      <c r="D7" s="52">
        <v>15</v>
      </c>
      <c r="E7" s="52">
        <f t="shared" si="0"/>
        <v>3000</v>
      </c>
      <c r="F7" s="52">
        <v>32</v>
      </c>
      <c r="G7" s="52">
        <f t="shared" si="1"/>
        <v>9600</v>
      </c>
      <c r="H7" s="52">
        <f t="shared" si="2"/>
        <v>12600</v>
      </c>
      <c r="I7" s="52">
        <v>0.8</v>
      </c>
      <c r="J7" s="52">
        <f t="shared" si="3"/>
        <v>10080</v>
      </c>
      <c r="K7" s="52">
        <f t="shared" si="4"/>
        <v>5040</v>
      </c>
      <c r="L7" s="52">
        <f t="shared" si="5"/>
        <v>2520</v>
      </c>
      <c r="M7" s="44">
        <f t="shared" si="6"/>
        <v>2520</v>
      </c>
      <c r="N7" s="44">
        <f t="shared" si="7"/>
        <v>10080</v>
      </c>
    </row>
    <row r="8" spans="1:14" s="48" customFormat="1" ht="30" customHeight="1">
      <c r="A8" s="52">
        <v>4</v>
      </c>
      <c r="B8" s="10" t="s">
        <v>21</v>
      </c>
      <c r="C8" s="52" t="s">
        <v>17</v>
      </c>
      <c r="D8" s="52">
        <v>0</v>
      </c>
      <c r="E8" s="52">
        <f t="shared" si="0"/>
        <v>0</v>
      </c>
      <c r="F8" s="52">
        <v>25</v>
      </c>
      <c r="G8" s="52">
        <f t="shared" si="1"/>
        <v>7500</v>
      </c>
      <c r="H8" s="52">
        <f t="shared" si="2"/>
        <v>7500</v>
      </c>
      <c r="I8" s="52">
        <v>0.8</v>
      </c>
      <c r="J8" s="52">
        <f t="shared" si="3"/>
        <v>6000</v>
      </c>
      <c r="K8" s="52">
        <f t="shared" si="4"/>
        <v>3000</v>
      </c>
      <c r="L8" s="52">
        <f t="shared" si="5"/>
        <v>1500</v>
      </c>
      <c r="M8" s="44">
        <f t="shared" si="6"/>
        <v>1500</v>
      </c>
      <c r="N8" s="44">
        <f t="shared" si="7"/>
        <v>6000</v>
      </c>
    </row>
    <row r="9" spans="1:14" s="48" customFormat="1" ht="30" customHeight="1">
      <c r="A9" s="52">
        <v>5</v>
      </c>
      <c r="B9" s="10" t="s">
        <v>22</v>
      </c>
      <c r="C9" s="52" t="s">
        <v>23</v>
      </c>
      <c r="D9" s="52">
        <v>44</v>
      </c>
      <c r="E9" s="52">
        <f t="shared" si="0"/>
        <v>8800</v>
      </c>
      <c r="F9" s="52">
        <v>42</v>
      </c>
      <c r="G9" s="52">
        <f t="shared" si="1"/>
        <v>12600</v>
      </c>
      <c r="H9" s="52">
        <f t="shared" si="2"/>
        <v>21400</v>
      </c>
      <c r="I9" s="52">
        <v>1.1000000000000001</v>
      </c>
      <c r="J9" s="52">
        <f t="shared" si="3"/>
        <v>23540</v>
      </c>
      <c r="K9" s="52">
        <f t="shared" si="4"/>
        <v>11770</v>
      </c>
      <c r="L9" s="52">
        <f t="shared" si="5"/>
        <v>5885</v>
      </c>
      <c r="M9" s="44">
        <f t="shared" si="6"/>
        <v>5885</v>
      </c>
      <c r="N9" s="44">
        <f t="shared" si="7"/>
        <v>23540</v>
      </c>
    </row>
    <row r="10" spans="1:14" s="48" customFormat="1" ht="30" customHeight="1">
      <c r="A10" s="52">
        <v>6</v>
      </c>
      <c r="B10" s="10" t="s">
        <v>24</v>
      </c>
      <c r="C10" s="52" t="s">
        <v>25</v>
      </c>
      <c r="D10" s="52">
        <v>6</v>
      </c>
      <c r="E10" s="52">
        <f t="shared" si="0"/>
        <v>1200</v>
      </c>
      <c r="F10" s="52">
        <v>20</v>
      </c>
      <c r="G10" s="52">
        <f t="shared" si="1"/>
        <v>6000</v>
      </c>
      <c r="H10" s="52">
        <f t="shared" si="2"/>
        <v>7200</v>
      </c>
      <c r="I10" s="52">
        <v>0.9</v>
      </c>
      <c r="J10" s="52">
        <f t="shared" si="3"/>
        <v>6480</v>
      </c>
      <c r="K10" s="52">
        <f t="shared" si="4"/>
        <v>3240</v>
      </c>
      <c r="L10" s="52">
        <f t="shared" si="5"/>
        <v>1620</v>
      </c>
      <c r="M10" s="44">
        <f t="shared" si="6"/>
        <v>1620</v>
      </c>
      <c r="N10" s="44">
        <f t="shared" si="7"/>
        <v>6480</v>
      </c>
    </row>
    <row r="11" spans="1:14" s="49" customFormat="1" ht="30" customHeight="1">
      <c r="A11" s="60" t="s">
        <v>26</v>
      </c>
      <c r="B11" s="61"/>
      <c r="C11" s="62"/>
      <c r="D11" s="53">
        <f>SUM(D5:D10)</f>
        <v>87</v>
      </c>
      <c r="E11" s="53">
        <f t="shared" ref="E11:N11" si="8">SUM(E5:E10)</f>
        <v>17400</v>
      </c>
      <c r="F11" s="53">
        <f t="shared" si="8"/>
        <v>282</v>
      </c>
      <c r="G11" s="53">
        <f t="shared" si="8"/>
        <v>84600</v>
      </c>
      <c r="H11" s="53">
        <f t="shared" si="8"/>
        <v>102000</v>
      </c>
      <c r="I11" s="53" t="s">
        <v>27</v>
      </c>
      <c r="J11" s="53">
        <f t="shared" si="8"/>
        <v>97980</v>
      </c>
      <c r="K11" s="53">
        <f t="shared" si="8"/>
        <v>48990</v>
      </c>
      <c r="L11" s="53">
        <f t="shared" si="8"/>
        <v>24495</v>
      </c>
      <c r="M11" s="53">
        <f t="shared" si="8"/>
        <v>24495</v>
      </c>
      <c r="N11" s="53">
        <f t="shared" si="8"/>
        <v>97980</v>
      </c>
    </row>
    <row r="12" spans="1:14" s="48" customFormat="1" ht="30" customHeight="1">
      <c r="A12" s="52">
        <v>7</v>
      </c>
      <c r="B12" s="10" t="s">
        <v>28</v>
      </c>
      <c r="C12" s="52" t="s">
        <v>27</v>
      </c>
      <c r="D12" s="52">
        <v>35</v>
      </c>
      <c r="E12" s="52">
        <f t="shared" ref="E12:E20" si="9">D12*200</f>
        <v>7000</v>
      </c>
      <c r="F12" s="52">
        <v>116</v>
      </c>
      <c r="G12" s="52">
        <f t="shared" ref="G12:G20" si="10">F12*300</f>
        <v>34800</v>
      </c>
      <c r="H12" s="52">
        <f t="shared" ref="H12:H20" si="11">E12+G12</f>
        <v>41800</v>
      </c>
      <c r="I12" s="52">
        <v>0.8</v>
      </c>
      <c r="J12" s="52">
        <f t="shared" ref="J12:J20" si="12">H12*I12</f>
        <v>33440</v>
      </c>
      <c r="K12" s="52">
        <f t="shared" ref="K12:K20" si="13">J12/2</f>
        <v>16720</v>
      </c>
      <c r="L12" s="52">
        <f t="shared" ref="L12:L20" si="14">J12/4</f>
        <v>8360</v>
      </c>
      <c r="M12" s="44">
        <f t="shared" ref="M12:M20" si="15">J12/4</f>
        <v>8360</v>
      </c>
      <c r="N12" s="44">
        <f t="shared" ref="N12:N20" si="16">K12+L12+M12</f>
        <v>33440</v>
      </c>
    </row>
    <row r="13" spans="1:14" s="48" customFormat="1" ht="30" customHeight="1">
      <c r="A13" s="52">
        <v>8</v>
      </c>
      <c r="B13" s="54" t="s">
        <v>29</v>
      </c>
      <c r="C13" s="52" t="s">
        <v>25</v>
      </c>
      <c r="D13" s="52">
        <v>6</v>
      </c>
      <c r="E13" s="52">
        <f t="shared" si="9"/>
        <v>1200</v>
      </c>
      <c r="F13" s="52">
        <v>17</v>
      </c>
      <c r="G13" s="52">
        <f t="shared" si="10"/>
        <v>5100</v>
      </c>
      <c r="H13" s="52">
        <f t="shared" si="11"/>
        <v>6300</v>
      </c>
      <c r="I13" s="52">
        <v>0.9</v>
      </c>
      <c r="J13" s="52">
        <f t="shared" si="12"/>
        <v>5670</v>
      </c>
      <c r="K13" s="52">
        <f t="shared" si="13"/>
        <v>2835</v>
      </c>
      <c r="L13" s="52">
        <f t="shared" si="14"/>
        <v>1417.5</v>
      </c>
      <c r="M13" s="44">
        <f t="shared" si="15"/>
        <v>1417.5</v>
      </c>
      <c r="N13" s="44">
        <f t="shared" si="16"/>
        <v>5670</v>
      </c>
    </row>
    <row r="14" spans="1:14" s="48" customFormat="1" ht="30" customHeight="1">
      <c r="A14" s="52">
        <v>9</v>
      </c>
      <c r="B14" s="10" t="s">
        <v>30</v>
      </c>
      <c r="C14" s="52" t="s">
        <v>25</v>
      </c>
      <c r="D14" s="52">
        <v>6</v>
      </c>
      <c r="E14" s="52">
        <f t="shared" si="9"/>
        <v>1200</v>
      </c>
      <c r="F14" s="52">
        <v>10</v>
      </c>
      <c r="G14" s="52">
        <f t="shared" si="10"/>
        <v>3000</v>
      </c>
      <c r="H14" s="52">
        <f t="shared" si="11"/>
        <v>4200</v>
      </c>
      <c r="I14" s="52">
        <v>0.9</v>
      </c>
      <c r="J14" s="52">
        <f t="shared" si="12"/>
        <v>3780</v>
      </c>
      <c r="K14" s="52">
        <f t="shared" si="13"/>
        <v>1890</v>
      </c>
      <c r="L14" s="52">
        <f t="shared" si="14"/>
        <v>945</v>
      </c>
      <c r="M14" s="44">
        <f t="shared" si="15"/>
        <v>945</v>
      </c>
      <c r="N14" s="44">
        <f t="shared" si="16"/>
        <v>3780</v>
      </c>
    </row>
    <row r="15" spans="1:14" s="48" customFormat="1" ht="30" customHeight="1">
      <c r="A15" s="52">
        <v>10</v>
      </c>
      <c r="B15" s="55" t="s">
        <v>31</v>
      </c>
      <c r="C15" s="52" t="s">
        <v>19</v>
      </c>
      <c r="D15" s="52">
        <v>27</v>
      </c>
      <c r="E15" s="52">
        <f t="shared" si="9"/>
        <v>5400</v>
      </c>
      <c r="F15" s="52">
        <v>128</v>
      </c>
      <c r="G15" s="52">
        <f t="shared" si="10"/>
        <v>38400</v>
      </c>
      <c r="H15" s="52">
        <f t="shared" si="11"/>
        <v>43800</v>
      </c>
      <c r="I15" s="52">
        <v>1</v>
      </c>
      <c r="J15" s="52">
        <f t="shared" si="12"/>
        <v>43800</v>
      </c>
      <c r="K15" s="52">
        <f t="shared" si="13"/>
        <v>21900</v>
      </c>
      <c r="L15" s="52">
        <f t="shared" si="14"/>
        <v>10950</v>
      </c>
      <c r="M15" s="44">
        <f t="shared" si="15"/>
        <v>10950</v>
      </c>
      <c r="N15" s="44">
        <f t="shared" si="16"/>
        <v>43800</v>
      </c>
    </row>
    <row r="16" spans="1:14" s="48" customFormat="1" ht="30" customHeight="1">
      <c r="A16" s="52">
        <v>11</v>
      </c>
      <c r="B16" s="10" t="s">
        <v>32</v>
      </c>
      <c r="C16" s="52" t="s">
        <v>25</v>
      </c>
      <c r="D16" s="52">
        <v>2</v>
      </c>
      <c r="E16" s="52">
        <f t="shared" si="9"/>
        <v>400</v>
      </c>
      <c r="F16" s="52">
        <v>34</v>
      </c>
      <c r="G16" s="52">
        <f t="shared" si="10"/>
        <v>10200</v>
      </c>
      <c r="H16" s="52">
        <f t="shared" si="11"/>
        <v>10600</v>
      </c>
      <c r="I16" s="52">
        <v>0.9</v>
      </c>
      <c r="J16" s="52">
        <f t="shared" si="12"/>
        <v>9540</v>
      </c>
      <c r="K16" s="52">
        <f t="shared" si="13"/>
        <v>4770</v>
      </c>
      <c r="L16" s="52">
        <f t="shared" si="14"/>
        <v>2385</v>
      </c>
      <c r="M16" s="44">
        <f t="shared" si="15"/>
        <v>2385</v>
      </c>
      <c r="N16" s="44">
        <f t="shared" si="16"/>
        <v>9540</v>
      </c>
    </row>
    <row r="17" spans="1:14" s="48" customFormat="1" ht="30" customHeight="1">
      <c r="A17" s="52">
        <v>12</v>
      </c>
      <c r="B17" s="56" t="s">
        <v>33</v>
      </c>
      <c r="C17" s="52" t="s">
        <v>25</v>
      </c>
      <c r="D17" s="52">
        <v>11</v>
      </c>
      <c r="E17" s="52">
        <f t="shared" si="9"/>
        <v>2200</v>
      </c>
      <c r="F17" s="52">
        <v>38</v>
      </c>
      <c r="G17" s="52">
        <f t="shared" si="10"/>
        <v>11400</v>
      </c>
      <c r="H17" s="52">
        <f t="shared" si="11"/>
        <v>13600</v>
      </c>
      <c r="I17" s="52">
        <v>0.9</v>
      </c>
      <c r="J17" s="52">
        <f t="shared" si="12"/>
        <v>12240</v>
      </c>
      <c r="K17" s="52">
        <f t="shared" si="13"/>
        <v>6120</v>
      </c>
      <c r="L17" s="52">
        <f t="shared" si="14"/>
        <v>3060</v>
      </c>
      <c r="M17" s="44">
        <f t="shared" si="15"/>
        <v>3060</v>
      </c>
      <c r="N17" s="44">
        <f t="shared" si="16"/>
        <v>12240</v>
      </c>
    </row>
    <row r="18" spans="1:14" s="48" customFormat="1" ht="30" customHeight="1">
      <c r="A18" s="52">
        <v>13</v>
      </c>
      <c r="B18" s="10" t="s">
        <v>34</v>
      </c>
      <c r="C18" s="52" t="s">
        <v>27</v>
      </c>
      <c r="D18" s="52">
        <v>5</v>
      </c>
      <c r="E18" s="52">
        <f t="shared" si="9"/>
        <v>1000</v>
      </c>
      <c r="F18" s="52">
        <v>18</v>
      </c>
      <c r="G18" s="52">
        <f t="shared" si="10"/>
        <v>5400</v>
      </c>
      <c r="H18" s="52">
        <f t="shared" si="11"/>
        <v>6400</v>
      </c>
      <c r="I18" s="52">
        <v>0.8</v>
      </c>
      <c r="J18" s="52">
        <f t="shared" si="12"/>
        <v>5120</v>
      </c>
      <c r="K18" s="52">
        <f t="shared" si="13"/>
        <v>2560</v>
      </c>
      <c r="L18" s="52">
        <f t="shared" si="14"/>
        <v>1280</v>
      </c>
      <c r="M18" s="44">
        <f t="shared" si="15"/>
        <v>1280</v>
      </c>
      <c r="N18" s="44">
        <f t="shared" si="16"/>
        <v>5120</v>
      </c>
    </row>
    <row r="19" spans="1:14" s="48" customFormat="1" ht="30" customHeight="1">
      <c r="A19" s="52">
        <v>14</v>
      </c>
      <c r="B19" s="10" t="s">
        <v>35</v>
      </c>
      <c r="C19" s="52" t="s">
        <v>17</v>
      </c>
      <c r="D19" s="52">
        <v>18</v>
      </c>
      <c r="E19" s="52">
        <f t="shared" si="9"/>
        <v>3600</v>
      </c>
      <c r="F19" s="52">
        <v>16</v>
      </c>
      <c r="G19" s="52">
        <f t="shared" si="10"/>
        <v>4800</v>
      </c>
      <c r="H19" s="52">
        <f t="shared" si="11"/>
        <v>8400</v>
      </c>
      <c r="I19" s="52">
        <v>0.8</v>
      </c>
      <c r="J19" s="52">
        <f t="shared" si="12"/>
        <v>6720</v>
      </c>
      <c r="K19" s="52">
        <f t="shared" si="13"/>
        <v>3360</v>
      </c>
      <c r="L19" s="52">
        <f t="shared" si="14"/>
        <v>1680</v>
      </c>
      <c r="M19" s="44">
        <f t="shared" si="15"/>
        <v>1680</v>
      </c>
      <c r="N19" s="44">
        <f t="shared" si="16"/>
        <v>6720</v>
      </c>
    </row>
    <row r="20" spans="1:14" s="48" customFormat="1" ht="30" customHeight="1">
      <c r="A20" s="52">
        <v>15</v>
      </c>
      <c r="B20" s="10" t="s">
        <v>36</v>
      </c>
      <c r="C20" s="52" t="s">
        <v>27</v>
      </c>
      <c r="D20" s="52">
        <v>1</v>
      </c>
      <c r="E20" s="52">
        <f t="shared" si="9"/>
        <v>200</v>
      </c>
      <c r="F20" s="52">
        <v>15</v>
      </c>
      <c r="G20" s="52">
        <f t="shared" si="10"/>
        <v>4500</v>
      </c>
      <c r="H20" s="52">
        <f t="shared" si="11"/>
        <v>4700</v>
      </c>
      <c r="I20" s="52">
        <v>0.8</v>
      </c>
      <c r="J20" s="52">
        <f t="shared" si="12"/>
        <v>3760</v>
      </c>
      <c r="K20" s="52">
        <f t="shared" si="13"/>
        <v>1880</v>
      </c>
      <c r="L20" s="52">
        <f t="shared" si="14"/>
        <v>940</v>
      </c>
      <c r="M20" s="44">
        <f t="shared" si="15"/>
        <v>940</v>
      </c>
      <c r="N20" s="44">
        <f t="shared" si="16"/>
        <v>3760</v>
      </c>
    </row>
    <row r="21" spans="1:14" s="49" customFormat="1" ht="30" customHeight="1">
      <c r="A21" s="60" t="s">
        <v>37</v>
      </c>
      <c r="B21" s="61"/>
      <c r="C21" s="62"/>
      <c r="D21" s="53">
        <f>SUM(D12:D20)</f>
        <v>111</v>
      </c>
      <c r="E21" s="53">
        <f t="shared" ref="E21:N21" si="17">SUM(E12:E20)</f>
        <v>22200</v>
      </c>
      <c r="F21" s="53">
        <f t="shared" si="17"/>
        <v>392</v>
      </c>
      <c r="G21" s="53">
        <f t="shared" si="17"/>
        <v>117600</v>
      </c>
      <c r="H21" s="53">
        <f t="shared" si="17"/>
        <v>139800</v>
      </c>
      <c r="I21" s="53" t="s">
        <v>27</v>
      </c>
      <c r="J21" s="53">
        <f t="shared" si="17"/>
        <v>124070</v>
      </c>
      <c r="K21" s="53">
        <f t="shared" si="17"/>
        <v>62035</v>
      </c>
      <c r="L21" s="53">
        <f t="shared" si="17"/>
        <v>31017.5</v>
      </c>
      <c r="M21" s="53">
        <f t="shared" si="17"/>
        <v>31017.5</v>
      </c>
      <c r="N21" s="53">
        <f t="shared" si="17"/>
        <v>124070</v>
      </c>
    </row>
    <row r="22" spans="1:14" s="48" customFormat="1" ht="30" customHeight="1">
      <c r="A22" s="52">
        <v>16</v>
      </c>
      <c r="B22" s="10" t="s">
        <v>38</v>
      </c>
      <c r="C22" s="52" t="s">
        <v>19</v>
      </c>
      <c r="D22" s="52">
        <v>16</v>
      </c>
      <c r="E22" s="52">
        <f>D22*200</f>
        <v>3200</v>
      </c>
      <c r="F22" s="52">
        <v>143</v>
      </c>
      <c r="G22" s="52">
        <f>F22*300</f>
        <v>42900</v>
      </c>
      <c r="H22" s="52">
        <f>E22+G22</f>
        <v>46100</v>
      </c>
      <c r="I22" s="52">
        <v>1</v>
      </c>
      <c r="J22" s="52">
        <f>H22*I22</f>
        <v>46100</v>
      </c>
      <c r="K22" s="52">
        <f>J22/2</f>
        <v>23050</v>
      </c>
      <c r="L22" s="52">
        <f>J22/4</f>
        <v>11525</v>
      </c>
      <c r="M22" s="44">
        <f>J22/4</f>
        <v>11525</v>
      </c>
      <c r="N22" s="44">
        <f>K22+L22+M22</f>
        <v>46100</v>
      </c>
    </row>
    <row r="23" spans="1:14" s="48" customFormat="1" ht="30" customHeight="1">
      <c r="A23" s="52">
        <v>17</v>
      </c>
      <c r="B23" s="56" t="s">
        <v>39</v>
      </c>
      <c r="C23" s="52" t="s">
        <v>25</v>
      </c>
      <c r="D23" s="52">
        <v>0</v>
      </c>
      <c r="E23" s="52">
        <f>D23*200</f>
        <v>0</v>
      </c>
      <c r="F23" s="52">
        <v>63</v>
      </c>
      <c r="G23" s="52">
        <f>F23*300</f>
        <v>18900</v>
      </c>
      <c r="H23" s="52">
        <f>E23+G23</f>
        <v>18900</v>
      </c>
      <c r="I23" s="52">
        <v>0.9</v>
      </c>
      <c r="J23" s="52">
        <f>H23*I23</f>
        <v>17010</v>
      </c>
      <c r="K23" s="52">
        <f>J23/2</f>
        <v>8505</v>
      </c>
      <c r="L23" s="52">
        <f>J23/4</f>
        <v>4252.5</v>
      </c>
      <c r="M23" s="44">
        <f>J23/4</f>
        <v>4252.5</v>
      </c>
      <c r="N23" s="44">
        <f>K23+L23+M23</f>
        <v>17010</v>
      </c>
    </row>
    <row r="24" spans="1:14" s="49" customFormat="1" ht="30" customHeight="1">
      <c r="A24" s="60" t="s">
        <v>40</v>
      </c>
      <c r="B24" s="61"/>
      <c r="C24" s="62"/>
      <c r="D24" s="53">
        <f>SUM(D22:D23)</f>
        <v>16</v>
      </c>
      <c r="E24" s="53">
        <f t="shared" ref="E24:N24" si="18">SUM(E22:E23)</f>
        <v>3200</v>
      </c>
      <c r="F24" s="53">
        <f t="shared" si="18"/>
        <v>206</v>
      </c>
      <c r="G24" s="53">
        <f t="shared" si="18"/>
        <v>61800</v>
      </c>
      <c r="H24" s="53">
        <f t="shared" si="18"/>
        <v>65000</v>
      </c>
      <c r="I24" s="53" t="s">
        <v>27</v>
      </c>
      <c r="J24" s="53">
        <f t="shared" si="18"/>
        <v>63110</v>
      </c>
      <c r="K24" s="53">
        <f t="shared" si="18"/>
        <v>31555</v>
      </c>
      <c r="L24" s="53">
        <f t="shared" si="18"/>
        <v>15777.5</v>
      </c>
      <c r="M24" s="53">
        <f t="shared" si="18"/>
        <v>15777.5</v>
      </c>
      <c r="N24" s="53">
        <f t="shared" si="18"/>
        <v>63110</v>
      </c>
    </row>
    <row r="25" spans="1:14" s="48" customFormat="1" ht="30" customHeight="1">
      <c r="A25" s="52">
        <v>18</v>
      </c>
      <c r="B25" s="10" t="s">
        <v>41</v>
      </c>
      <c r="C25" s="52" t="s">
        <v>25</v>
      </c>
      <c r="D25" s="52">
        <v>0</v>
      </c>
      <c r="E25" s="52">
        <f>D25*200</f>
        <v>0</v>
      </c>
      <c r="F25" s="52">
        <v>122</v>
      </c>
      <c r="G25" s="52">
        <f>F25*300</f>
        <v>36600</v>
      </c>
      <c r="H25" s="52">
        <f>E25+G25</f>
        <v>36600</v>
      </c>
      <c r="I25" s="52">
        <v>0.9</v>
      </c>
      <c r="J25" s="52">
        <f>H25*I25</f>
        <v>32940</v>
      </c>
      <c r="K25" s="52">
        <f>J25/2</f>
        <v>16470</v>
      </c>
      <c r="L25" s="52">
        <v>0</v>
      </c>
      <c r="M25" s="44">
        <f>K25</f>
        <v>16470</v>
      </c>
      <c r="N25" s="44">
        <f>K25+L25+M25</f>
        <v>32940</v>
      </c>
    </row>
    <row r="26" spans="1:14" s="48" customFormat="1" ht="30" customHeight="1">
      <c r="A26" s="52">
        <v>19</v>
      </c>
      <c r="B26" s="10" t="s">
        <v>42</v>
      </c>
      <c r="C26" s="52" t="s">
        <v>27</v>
      </c>
      <c r="D26" s="52">
        <v>24</v>
      </c>
      <c r="E26" s="52">
        <f>D26*200</f>
        <v>4800</v>
      </c>
      <c r="F26" s="52">
        <v>122</v>
      </c>
      <c r="G26" s="52">
        <f>F26*300</f>
        <v>36600</v>
      </c>
      <c r="H26" s="52">
        <f>E26+G26</f>
        <v>41400</v>
      </c>
      <c r="I26" s="52">
        <v>0.8</v>
      </c>
      <c r="J26" s="52">
        <f>H26*I26</f>
        <v>33120</v>
      </c>
      <c r="K26" s="52">
        <f>J26/2</f>
        <v>16560</v>
      </c>
      <c r="L26" s="52">
        <v>0</v>
      </c>
      <c r="M26" s="44">
        <f>K26</f>
        <v>16560</v>
      </c>
      <c r="N26" s="44">
        <f>K26+L26+M26</f>
        <v>33120</v>
      </c>
    </row>
    <row r="27" spans="1:14" s="49" customFormat="1" ht="30" customHeight="1">
      <c r="A27" s="60" t="s">
        <v>43</v>
      </c>
      <c r="B27" s="61"/>
      <c r="C27" s="62"/>
      <c r="D27" s="53">
        <f>SUM(D25:D26)</f>
        <v>24</v>
      </c>
      <c r="E27" s="53">
        <f t="shared" ref="E27:N27" si="19">SUM(E25:E26)</f>
        <v>4800</v>
      </c>
      <c r="F27" s="53">
        <f t="shared" si="19"/>
        <v>244</v>
      </c>
      <c r="G27" s="53">
        <f t="shared" si="19"/>
        <v>73200</v>
      </c>
      <c r="H27" s="53">
        <f t="shared" si="19"/>
        <v>78000</v>
      </c>
      <c r="I27" s="53" t="s">
        <v>27</v>
      </c>
      <c r="J27" s="53">
        <f t="shared" si="19"/>
        <v>66060</v>
      </c>
      <c r="K27" s="53">
        <f t="shared" si="19"/>
        <v>33030</v>
      </c>
      <c r="L27" s="53">
        <f t="shared" si="19"/>
        <v>0</v>
      </c>
      <c r="M27" s="53">
        <f t="shared" si="19"/>
        <v>33030</v>
      </c>
      <c r="N27" s="53">
        <f t="shared" si="19"/>
        <v>66060</v>
      </c>
    </row>
    <row r="28" spans="1:14" s="48" customFormat="1" ht="30" customHeight="1">
      <c r="A28" s="52">
        <v>20</v>
      </c>
      <c r="B28" s="10" t="s">
        <v>44</v>
      </c>
      <c r="C28" s="52" t="s">
        <v>19</v>
      </c>
      <c r="D28" s="52">
        <v>27</v>
      </c>
      <c r="E28" s="52">
        <f>D28*200</f>
        <v>5400</v>
      </c>
      <c r="F28" s="52">
        <v>55</v>
      </c>
      <c r="G28" s="52">
        <f>F28*300</f>
        <v>16500</v>
      </c>
      <c r="H28" s="52">
        <f>E28+G28</f>
        <v>21900</v>
      </c>
      <c r="I28" s="52">
        <v>1</v>
      </c>
      <c r="J28" s="52">
        <f>H28*I28</f>
        <v>21900</v>
      </c>
      <c r="K28" s="52">
        <f>J28/2</f>
        <v>10950</v>
      </c>
      <c r="L28" s="52">
        <f>J28/4</f>
        <v>5475</v>
      </c>
      <c r="M28" s="44">
        <f>J28/4</f>
        <v>5475</v>
      </c>
      <c r="N28" s="44">
        <f>K28+L28+M28</f>
        <v>21900</v>
      </c>
    </row>
    <row r="29" spans="1:14" s="49" customFormat="1" ht="30" customHeight="1">
      <c r="A29" s="60" t="s">
        <v>45</v>
      </c>
      <c r="B29" s="61"/>
      <c r="C29" s="62"/>
      <c r="D29" s="53">
        <f>SUM(D28)</f>
        <v>27</v>
      </c>
      <c r="E29" s="53">
        <f t="shared" ref="E29:N29" si="20">SUM(E28)</f>
        <v>5400</v>
      </c>
      <c r="F29" s="53">
        <f t="shared" si="20"/>
        <v>55</v>
      </c>
      <c r="G29" s="53">
        <f t="shared" si="20"/>
        <v>16500</v>
      </c>
      <c r="H29" s="53">
        <f t="shared" si="20"/>
        <v>21900</v>
      </c>
      <c r="I29" s="53" t="s">
        <v>27</v>
      </c>
      <c r="J29" s="53">
        <f t="shared" si="20"/>
        <v>21900</v>
      </c>
      <c r="K29" s="53">
        <f t="shared" si="20"/>
        <v>10950</v>
      </c>
      <c r="L29" s="53">
        <f t="shared" si="20"/>
        <v>5475</v>
      </c>
      <c r="M29" s="53">
        <f t="shared" si="20"/>
        <v>5475</v>
      </c>
      <c r="N29" s="53">
        <f t="shared" si="20"/>
        <v>21900</v>
      </c>
    </row>
    <row r="30" spans="1:14" s="48" customFormat="1" ht="30" customHeight="1">
      <c r="A30" s="52">
        <v>21</v>
      </c>
      <c r="B30" s="10" t="s">
        <v>46</v>
      </c>
      <c r="C30" s="52" t="s">
        <v>47</v>
      </c>
      <c r="D30" s="52">
        <v>95</v>
      </c>
      <c r="E30" s="52">
        <f>D30*200</f>
        <v>19000</v>
      </c>
      <c r="F30" s="52">
        <v>171</v>
      </c>
      <c r="G30" s="52">
        <f>F30*300</f>
        <v>51300</v>
      </c>
      <c r="H30" s="52">
        <f>E30+G30</f>
        <v>70300</v>
      </c>
      <c r="I30" s="52">
        <v>1.2</v>
      </c>
      <c r="J30" s="52">
        <f>H30*I30</f>
        <v>84360</v>
      </c>
      <c r="K30" s="52">
        <f>J30/2</f>
        <v>42180</v>
      </c>
      <c r="L30" s="52">
        <f>J30/4</f>
        <v>21090</v>
      </c>
      <c r="M30" s="44">
        <f>J30/4</f>
        <v>21090</v>
      </c>
      <c r="N30" s="44">
        <f>K30+L30+M30</f>
        <v>84360</v>
      </c>
    </row>
    <row r="31" spans="1:14" s="48" customFormat="1" ht="30" customHeight="1">
      <c r="A31" s="52">
        <v>22</v>
      </c>
      <c r="B31" s="10" t="s">
        <v>48</v>
      </c>
      <c r="C31" s="52" t="s">
        <v>19</v>
      </c>
      <c r="D31" s="52">
        <v>26</v>
      </c>
      <c r="E31" s="52">
        <f>D31*200</f>
        <v>5200</v>
      </c>
      <c r="F31" s="52">
        <v>70</v>
      </c>
      <c r="G31" s="52">
        <f>F31*300</f>
        <v>21000</v>
      </c>
      <c r="H31" s="52">
        <f>E31+G31</f>
        <v>26200</v>
      </c>
      <c r="I31" s="52">
        <v>1</v>
      </c>
      <c r="J31" s="52">
        <f>H31*I31</f>
        <v>26200</v>
      </c>
      <c r="K31" s="52">
        <f>J31/2</f>
        <v>13100</v>
      </c>
      <c r="L31" s="52">
        <f>J31/4</f>
        <v>6550</v>
      </c>
      <c r="M31" s="44">
        <f>J31/4</f>
        <v>6550</v>
      </c>
      <c r="N31" s="44">
        <f>K31+L31+M31</f>
        <v>26200</v>
      </c>
    </row>
    <row r="32" spans="1:14" s="48" customFormat="1" ht="30" customHeight="1">
      <c r="A32" s="52">
        <v>23</v>
      </c>
      <c r="B32" s="10" t="s">
        <v>49</v>
      </c>
      <c r="C32" s="52" t="s">
        <v>47</v>
      </c>
      <c r="D32" s="52">
        <v>448</v>
      </c>
      <c r="E32" s="52">
        <f>D32*200</f>
        <v>89600</v>
      </c>
      <c r="F32" s="52">
        <v>602</v>
      </c>
      <c r="G32" s="52">
        <f>F32*300</f>
        <v>180600</v>
      </c>
      <c r="H32" s="52">
        <f>E32+G32</f>
        <v>270200</v>
      </c>
      <c r="I32" s="52">
        <v>1.2</v>
      </c>
      <c r="J32" s="52">
        <f>H32*I32</f>
        <v>324240</v>
      </c>
      <c r="K32" s="52">
        <f>J32/2</f>
        <v>162120</v>
      </c>
      <c r="L32" s="52">
        <f>J32/4</f>
        <v>81060</v>
      </c>
      <c r="M32" s="44">
        <f>J32/4</f>
        <v>81060</v>
      </c>
      <c r="N32" s="44">
        <f>K32+L32+M32</f>
        <v>324240</v>
      </c>
    </row>
    <row r="33" spans="1:14" s="49" customFormat="1" ht="30" customHeight="1">
      <c r="A33" s="60" t="s">
        <v>50</v>
      </c>
      <c r="B33" s="61"/>
      <c r="C33" s="62"/>
      <c r="D33" s="53">
        <f>SUM(D30:D32)</f>
        <v>569</v>
      </c>
      <c r="E33" s="53">
        <f t="shared" ref="E33:N33" si="21">SUM(E30:E32)</f>
        <v>113800</v>
      </c>
      <c r="F33" s="53">
        <f t="shared" si="21"/>
        <v>843</v>
      </c>
      <c r="G33" s="53">
        <f t="shared" si="21"/>
        <v>252900</v>
      </c>
      <c r="H33" s="53">
        <f t="shared" si="21"/>
        <v>366700</v>
      </c>
      <c r="I33" s="53" t="s">
        <v>27</v>
      </c>
      <c r="J33" s="53">
        <f t="shared" si="21"/>
        <v>434800</v>
      </c>
      <c r="K33" s="53">
        <f t="shared" si="21"/>
        <v>217400</v>
      </c>
      <c r="L33" s="53">
        <f t="shared" si="21"/>
        <v>108700</v>
      </c>
      <c r="M33" s="53">
        <f t="shared" si="21"/>
        <v>108700</v>
      </c>
      <c r="N33" s="53">
        <f t="shared" si="21"/>
        <v>434800</v>
      </c>
    </row>
    <row r="34" spans="1:14" s="48" customFormat="1" ht="30" customHeight="1">
      <c r="A34" s="52">
        <v>24</v>
      </c>
      <c r="B34" s="56" t="s">
        <v>51</v>
      </c>
      <c r="C34" s="52" t="s">
        <v>23</v>
      </c>
      <c r="D34" s="52">
        <v>102</v>
      </c>
      <c r="E34" s="52">
        <f>D34*200</f>
        <v>20400</v>
      </c>
      <c r="F34" s="52">
        <v>370</v>
      </c>
      <c r="G34" s="52">
        <f>F34*300</f>
        <v>111000</v>
      </c>
      <c r="H34" s="52">
        <f>E34+G34</f>
        <v>131400</v>
      </c>
      <c r="I34" s="52">
        <v>1.1000000000000001</v>
      </c>
      <c r="J34" s="52">
        <f>H34*I34</f>
        <v>144540</v>
      </c>
      <c r="K34" s="52">
        <f>J34/2</f>
        <v>72270</v>
      </c>
      <c r="L34" s="52">
        <f>J34/4</f>
        <v>36135</v>
      </c>
      <c r="M34" s="44">
        <f>J34/4</f>
        <v>36135</v>
      </c>
      <c r="N34" s="44">
        <f>K34+L34+M34</f>
        <v>144540</v>
      </c>
    </row>
    <row r="35" spans="1:14" s="49" customFormat="1" ht="30" customHeight="1">
      <c r="A35" s="60" t="s">
        <v>52</v>
      </c>
      <c r="B35" s="61"/>
      <c r="C35" s="62"/>
      <c r="D35" s="53">
        <f>SUM(D34)</f>
        <v>102</v>
      </c>
      <c r="E35" s="53">
        <f t="shared" ref="E35:N35" si="22">SUM(E34)</f>
        <v>20400</v>
      </c>
      <c r="F35" s="53">
        <f t="shared" si="22"/>
        <v>370</v>
      </c>
      <c r="G35" s="53">
        <f t="shared" si="22"/>
        <v>111000</v>
      </c>
      <c r="H35" s="53">
        <f t="shared" si="22"/>
        <v>131400</v>
      </c>
      <c r="I35" s="53" t="s">
        <v>27</v>
      </c>
      <c r="J35" s="53">
        <f t="shared" si="22"/>
        <v>144540</v>
      </c>
      <c r="K35" s="53">
        <f t="shared" si="22"/>
        <v>72270</v>
      </c>
      <c r="L35" s="53">
        <f t="shared" si="22"/>
        <v>36135</v>
      </c>
      <c r="M35" s="53">
        <f t="shared" si="22"/>
        <v>36135</v>
      </c>
      <c r="N35" s="53">
        <f t="shared" si="22"/>
        <v>144540</v>
      </c>
    </row>
    <row r="36" spans="1:14" s="48" customFormat="1" ht="30" customHeight="1">
      <c r="A36" s="52">
        <v>25</v>
      </c>
      <c r="B36" s="56" t="s">
        <v>53</v>
      </c>
      <c r="C36" s="52" t="s">
        <v>17</v>
      </c>
      <c r="D36" s="52">
        <v>12</v>
      </c>
      <c r="E36" s="52">
        <f>D36*200</f>
        <v>2400</v>
      </c>
      <c r="F36" s="52">
        <v>49</v>
      </c>
      <c r="G36" s="52">
        <f>F36*300</f>
        <v>14700</v>
      </c>
      <c r="H36" s="52">
        <f>E36+G36</f>
        <v>17100</v>
      </c>
      <c r="I36" s="52">
        <v>0.8</v>
      </c>
      <c r="J36" s="52">
        <f>H36*I36</f>
        <v>13680</v>
      </c>
      <c r="K36" s="52">
        <f>J36/2</f>
        <v>6840</v>
      </c>
      <c r="L36" s="52">
        <f>J36/4</f>
        <v>3420</v>
      </c>
      <c r="M36" s="44">
        <f>J36/4</f>
        <v>3420</v>
      </c>
      <c r="N36" s="44">
        <f>K36+L36+M36</f>
        <v>13680</v>
      </c>
    </row>
    <row r="37" spans="1:14" s="49" customFormat="1" ht="30" customHeight="1">
      <c r="A37" s="60" t="s">
        <v>54</v>
      </c>
      <c r="B37" s="61"/>
      <c r="C37" s="62"/>
      <c r="D37" s="53">
        <f>SUM(D36)</f>
        <v>12</v>
      </c>
      <c r="E37" s="53">
        <f t="shared" ref="E37:N37" si="23">SUM(E36)</f>
        <v>2400</v>
      </c>
      <c r="F37" s="53">
        <f t="shared" si="23"/>
        <v>49</v>
      </c>
      <c r="G37" s="53">
        <f t="shared" si="23"/>
        <v>14700</v>
      </c>
      <c r="H37" s="53">
        <f t="shared" si="23"/>
        <v>17100</v>
      </c>
      <c r="I37" s="53" t="s">
        <v>27</v>
      </c>
      <c r="J37" s="53">
        <f t="shared" si="23"/>
        <v>13680</v>
      </c>
      <c r="K37" s="53">
        <f t="shared" si="23"/>
        <v>6840</v>
      </c>
      <c r="L37" s="53">
        <f t="shared" si="23"/>
        <v>3420</v>
      </c>
      <c r="M37" s="53">
        <f t="shared" si="23"/>
        <v>3420</v>
      </c>
      <c r="N37" s="53">
        <f t="shared" si="23"/>
        <v>13680</v>
      </c>
    </row>
    <row r="38" spans="1:14" s="48" customFormat="1" ht="30" customHeight="1">
      <c r="A38" s="52">
        <v>26</v>
      </c>
      <c r="B38" s="10" t="s">
        <v>55</v>
      </c>
      <c r="C38" s="52" t="s">
        <v>25</v>
      </c>
      <c r="D38" s="52">
        <v>0</v>
      </c>
      <c r="E38" s="52">
        <f>D38*200</f>
        <v>0</v>
      </c>
      <c r="F38" s="52">
        <v>94</v>
      </c>
      <c r="G38" s="52">
        <f>F38*300</f>
        <v>28200</v>
      </c>
      <c r="H38" s="52">
        <f>E38+G38</f>
        <v>28200</v>
      </c>
      <c r="I38" s="52">
        <v>0.9</v>
      </c>
      <c r="J38" s="52">
        <f>H38*I38</f>
        <v>25380</v>
      </c>
      <c r="K38" s="52">
        <f>J38/2</f>
        <v>12690</v>
      </c>
      <c r="L38" s="52">
        <f>J38/4</f>
        <v>6345</v>
      </c>
      <c r="M38" s="44">
        <f>J38/4</f>
        <v>6345</v>
      </c>
      <c r="N38" s="44">
        <f>K38+L38+M38</f>
        <v>25380</v>
      </c>
    </row>
    <row r="39" spans="1:14" s="48" customFormat="1" ht="30" customHeight="1">
      <c r="A39" s="52">
        <v>27</v>
      </c>
      <c r="B39" s="10" t="s">
        <v>56</v>
      </c>
      <c r="C39" s="52" t="s">
        <v>25</v>
      </c>
      <c r="D39" s="52">
        <v>1</v>
      </c>
      <c r="E39" s="52">
        <f>D39*200</f>
        <v>200</v>
      </c>
      <c r="F39" s="52">
        <v>49</v>
      </c>
      <c r="G39" s="52">
        <f>F39*300</f>
        <v>14700</v>
      </c>
      <c r="H39" s="52">
        <f>E39+G39</f>
        <v>14900</v>
      </c>
      <c r="I39" s="52">
        <v>0.9</v>
      </c>
      <c r="J39" s="52">
        <f>H39*I39</f>
        <v>13410</v>
      </c>
      <c r="K39" s="52">
        <f>J39/2</f>
        <v>6705</v>
      </c>
      <c r="L39" s="52">
        <f>J39/4</f>
        <v>3352.5</v>
      </c>
      <c r="M39" s="44">
        <f>J39/4</f>
        <v>3352.5</v>
      </c>
      <c r="N39" s="44">
        <f>K39+L39+M39</f>
        <v>13410</v>
      </c>
    </row>
    <row r="40" spans="1:14" s="48" customFormat="1" ht="30" customHeight="1">
      <c r="A40" s="63" t="s">
        <v>57</v>
      </c>
      <c r="B40" s="64"/>
      <c r="C40" s="65"/>
      <c r="D40" s="53">
        <f>SUM(D38:D39)</f>
        <v>1</v>
      </c>
      <c r="E40" s="53">
        <f t="shared" ref="E40:N40" si="24">SUM(E38:E39)</f>
        <v>200</v>
      </c>
      <c r="F40" s="53">
        <f t="shared" si="24"/>
        <v>143</v>
      </c>
      <c r="G40" s="53">
        <f t="shared" si="24"/>
        <v>42900</v>
      </c>
      <c r="H40" s="53">
        <f t="shared" si="24"/>
        <v>43100</v>
      </c>
      <c r="I40" s="53" t="s">
        <v>27</v>
      </c>
      <c r="J40" s="53">
        <f t="shared" si="24"/>
        <v>38790</v>
      </c>
      <c r="K40" s="53">
        <f t="shared" si="24"/>
        <v>19395</v>
      </c>
      <c r="L40" s="53">
        <f t="shared" si="24"/>
        <v>9697.5</v>
      </c>
      <c r="M40" s="53">
        <f t="shared" si="24"/>
        <v>9697.5</v>
      </c>
      <c r="N40" s="53">
        <f t="shared" si="24"/>
        <v>38790</v>
      </c>
    </row>
    <row r="41" spans="1:14" s="48" customFormat="1" ht="30" customHeight="1">
      <c r="A41" s="63" t="s">
        <v>58</v>
      </c>
      <c r="B41" s="61"/>
      <c r="C41" s="62"/>
      <c r="D41" s="53">
        <f>D11+D21+D24+D27+D29+D33+D35+D37+D40</f>
        <v>949</v>
      </c>
      <c r="E41" s="53">
        <f t="shared" ref="E41:N41" si="25">E11+E21+E24+E27+E29+E33+E35+E37+E40</f>
        <v>189800</v>
      </c>
      <c r="F41" s="53">
        <f t="shared" si="25"/>
        <v>2584</v>
      </c>
      <c r="G41" s="53">
        <f t="shared" si="25"/>
        <v>775200</v>
      </c>
      <c r="H41" s="53">
        <f t="shared" si="25"/>
        <v>965000</v>
      </c>
      <c r="I41" s="53" t="s">
        <v>27</v>
      </c>
      <c r="J41" s="53">
        <f t="shared" si="25"/>
        <v>1004930</v>
      </c>
      <c r="K41" s="53">
        <f t="shared" si="25"/>
        <v>502465</v>
      </c>
      <c r="L41" s="53">
        <f t="shared" si="25"/>
        <v>234717.5</v>
      </c>
      <c r="M41" s="53">
        <f t="shared" si="25"/>
        <v>267747.5</v>
      </c>
      <c r="N41" s="53">
        <f t="shared" si="25"/>
        <v>1004930</v>
      </c>
    </row>
    <row r="44" spans="1:14" ht="14.25">
      <c r="I44" s="57"/>
      <c r="J44" s="57"/>
      <c r="K44" s="57"/>
      <c r="L44" s="57"/>
    </row>
    <row r="45" spans="1:14" ht="14.25">
      <c r="I45" s="57"/>
      <c r="J45" s="57"/>
      <c r="K45" s="57"/>
      <c r="L45" s="57"/>
    </row>
  </sheetData>
  <mergeCells count="25">
    <mergeCell ref="A27:C27"/>
    <mergeCell ref="A29:C29"/>
    <mergeCell ref="A33:C33"/>
    <mergeCell ref="A1:N1"/>
    <mergeCell ref="D2:G2"/>
    <mergeCell ref="D3:E3"/>
    <mergeCell ref="F3:G3"/>
    <mergeCell ref="A11:C11"/>
    <mergeCell ref="N2:N4"/>
    <mergeCell ref="I45:L45"/>
    <mergeCell ref="A2:A4"/>
    <mergeCell ref="B2:B4"/>
    <mergeCell ref="C2:C4"/>
    <mergeCell ref="H2:H4"/>
    <mergeCell ref="I2:I4"/>
    <mergeCell ref="J2:J4"/>
    <mergeCell ref="K2:K4"/>
    <mergeCell ref="L2:M3"/>
    <mergeCell ref="A35:C35"/>
    <mergeCell ref="A37:C37"/>
    <mergeCell ref="A40:C40"/>
    <mergeCell ref="A41:C41"/>
    <mergeCell ref="I44:L44"/>
    <mergeCell ref="A21:C21"/>
    <mergeCell ref="A24:C24"/>
  </mergeCells>
  <phoneticPr fontId="19" type="noConversion"/>
  <pageMargins left="0.196527777777778" right="0.27500000000000002" top="0.31458333333333299" bottom="0.31458333333333299" header="0.156944444444444" footer="0.156944444444444"/>
  <pageSetup paperSize="9" fitToHeight="0" orientation="landscape"/>
  <ignoredErrors>
    <ignoredError sqref="G37:N37 E35:N36 E33:N33 E29 E27 E24 G27:N27 G29:N29 G24:N24 E21:N21 J11:N11 G11:H11 E11 E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pane ySplit="4" topLeftCell="A5" activePane="bottomLeft" state="frozen"/>
      <selection pane="bottomLeft" activeCell="G12" sqref="G12"/>
    </sheetView>
  </sheetViews>
  <sheetFormatPr defaultColWidth="9" defaultRowHeight="13.5"/>
  <cols>
    <col min="1" max="1" width="4.75" style="3" customWidth="1"/>
    <col min="2" max="2" width="26.25" style="3" customWidth="1"/>
    <col min="3" max="4" width="9" style="3"/>
    <col min="5" max="5" width="5.5" style="3" customWidth="1"/>
    <col min="6" max="6" width="7" style="3" customWidth="1"/>
    <col min="7" max="9" width="9" style="3"/>
    <col min="10" max="10" width="8.25" style="3" customWidth="1"/>
    <col min="11" max="11" width="9" style="3"/>
    <col min="12" max="13" width="9.375" style="3"/>
    <col min="14" max="16384" width="9" style="3"/>
  </cols>
  <sheetData>
    <row r="1" spans="1:13" ht="54" customHeight="1">
      <c r="A1" s="66" t="s">
        <v>59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0.100000000000001" customHeight="1">
      <c r="A2" s="69" t="s">
        <v>0</v>
      </c>
      <c r="B2" s="69" t="s">
        <v>1</v>
      </c>
      <c r="C2" s="69" t="s">
        <v>60</v>
      </c>
      <c r="D2" s="69" t="s">
        <v>61</v>
      </c>
      <c r="E2" s="69" t="s">
        <v>62</v>
      </c>
      <c r="F2" s="69" t="s">
        <v>63</v>
      </c>
      <c r="G2" s="69" t="s">
        <v>62</v>
      </c>
      <c r="H2" s="69" t="s">
        <v>64</v>
      </c>
      <c r="I2" s="69" t="s">
        <v>65</v>
      </c>
      <c r="J2" s="69" t="s">
        <v>7</v>
      </c>
      <c r="K2" s="67" t="s">
        <v>8</v>
      </c>
      <c r="L2" s="67"/>
      <c r="M2" s="70" t="s">
        <v>9</v>
      </c>
    </row>
    <row r="3" spans="1:13" ht="20.100000000000001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43" t="s">
        <v>14</v>
      </c>
      <c r="L3" s="39" t="s">
        <v>15</v>
      </c>
      <c r="M3" s="70"/>
    </row>
    <row r="4" spans="1:13" ht="65.099999999999994" customHeight="1">
      <c r="A4" s="46">
        <v>1</v>
      </c>
      <c r="B4" s="42" t="s">
        <v>36</v>
      </c>
      <c r="C4" s="46" t="s">
        <v>66</v>
      </c>
      <c r="D4" s="42" t="s">
        <v>27</v>
      </c>
      <c r="E4" s="42" t="s">
        <v>27</v>
      </c>
      <c r="F4" s="42">
        <v>27</v>
      </c>
      <c r="G4" s="42" t="s">
        <v>67</v>
      </c>
      <c r="H4" s="42">
        <f>F4*7500</f>
        <v>202500</v>
      </c>
      <c r="I4" s="42">
        <f>H4/2</f>
        <v>101250</v>
      </c>
      <c r="J4" s="42">
        <f>I4/2</f>
        <v>50625</v>
      </c>
      <c r="K4" s="42">
        <f>I4/4</f>
        <v>25312.5</v>
      </c>
      <c r="L4" s="42">
        <f>I4/4</f>
        <v>25312.5</v>
      </c>
      <c r="M4" s="44">
        <f>J4+K4+L4</f>
        <v>101250</v>
      </c>
    </row>
    <row r="5" spans="1:13" s="45" customFormat="1" ht="65.099999999999994" customHeight="1">
      <c r="A5" s="68" t="s">
        <v>58</v>
      </c>
      <c r="B5" s="68"/>
      <c r="C5" s="68"/>
      <c r="D5" s="68"/>
      <c r="E5" s="68"/>
      <c r="F5" s="68"/>
      <c r="G5" s="68"/>
      <c r="H5" s="68"/>
      <c r="I5" s="47">
        <f>I4</f>
        <v>101250</v>
      </c>
      <c r="J5" s="47">
        <f>J4</f>
        <v>50625</v>
      </c>
      <c r="K5" s="47">
        <f>K4</f>
        <v>25312.5</v>
      </c>
      <c r="L5" s="47">
        <f>L4</f>
        <v>25312.5</v>
      </c>
      <c r="M5" s="47">
        <f>M4</f>
        <v>101250</v>
      </c>
    </row>
    <row r="6" spans="1:13" ht="20.100000000000001" customHeight="1"/>
    <row r="8" spans="1:13" ht="14.25">
      <c r="I8" s="57"/>
      <c r="J8" s="57"/>
      <c r="K8" s="57"/>
    </row>
    <row r="9" spans="1:13" ht="14.25">
      <c r="I9" s="57"/>
      <c r="J9" s="57"/>
      <c r="K9" s="57"/>
    </row>
  </sheetData>
  <mergeCells count="16">
    <mergeCell ref="A1:M1"/>
    <mergeCell ref="K2:L2"/>
    <mergeCell ref="A5:H5"/>
    <mergeCell ref="I8:K8"/>
    <mergeCell ref="I9:K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</mergeCells>
  <phoneticPr fontId="19" type="noConversion"/>
  <printOptions horizontalCentered="1"/>
  <pageMargins left="0.31458333333333299" right="0.27500000000000002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pane ySplit="4" topLeftCell="A5" activePane="bottomLeft" state="frozen"/>
      <selection pane="bottomLeft" activeCell="E10" sqref="E10"/>
    </sheetView>
  </sheetViews>
  <sheetFormatPr defaultColWidth="9" defaultRowHeight="13.5"/>
  <cols>
    <col min="1" max="1" width="7.25" style="3" customWidth="1"/>
    <col min="2" max="2" width="20.75" style="3" customWidth="1"/>
    <col min="3" max="3" width="7.625" style="3" customWidth="1"/>
    <col min="4" max="4" width="9.375" style="3" customWidth="1"/>
    <col min="5" max="5" width="7.625" style="3" customWidth="1"/>
    <col min="6" max="6" width="9.375" style="3" customWidth="1"/>
    <col min="7" max="7" width="7.625" style="3" customWidth="1"/>
    <col min="8" max="8" width="13.625" style="3" customWidth="1"/>
    <col min="9" max="9" width="16.125" style="3" customWidth="1"/>
    <col min="10" max="10" width="12.375" style="3" customWidth="1"/>
    <col min="11" max="11" width="9.375" style="3" customWidth="1"/>
    <col min="12" max="16384" width="9" style="3"/>
  </cols>
  <sheetData>
    <row r="1" spans="1:13" ht="45.95" customHeight="1">
      <c r="A1" s="66" t="s">
        <v>68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30" customHeight="1">
      <c r="A2" s="69" t="s">
        <v>0</v>
      </c>
      <c r="B2" s="69" t="s">
        <v>1</v>
      </c>
      <c r="C2" s="69" t="s">
        <v>60</v>
      </c>
      <c r="D2" s="69" t="s">
        <v>61</v>
      </c>
      <c r="E2" s="69" t="s">
        <v>62</v>
      </c>
      <c r="F2" s="69" t="s">
        <v>63</v>
      </c>
      <c r="G2" s="69" t="s">
        <v>62</v>
      </c>
      <c r="H2" s="69" t="s">
        <v>64</v>
      </c>
      <c r="I2" s="69" t="s">
        <v>69</v>
      </c>
      <c r="J2" s="69" t="s">
        <v>7</v>
      </c>
      <c r="K2" s="67" t="s">
        <v>8</v>
      </c>
      <c r="L2" s="67"/>
      <c r="M2" s="70" t="s">
        <v>9</v>
      </c>
    </row>
    <row r="3" spans="1:13" ht="3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43" t="s">
        <v>14</v>
      </c>
      <c r="L3" s="39" t="s">
        <v>15</v>
      </c>
      <c r="M3" s="70"/>
    </row>
    <row r="4" spans="1:13" ht="65.099999999999994" customHeight="1">
      <c r="A4" s="42">
        <v>1</v>
      </c>
      <c r="B4" s="42" t="s">
        <v>42</v>
      </c>
      <c r="C4" s="42" t="s">
        <v>66</v>
      </c>
      <c r="D4" s="42" t="s">
        <v>27</v>
      </c>
      <c r="E4" s="42" t="s">
        <v>27</v>
      </c>
      <c r="F4" s="42">
        <v>230</v>
      </c>
      <c r="G4" s="42" t="s">
        <v>67</v>
      </c>
      <c r="H4" s="42">
        <f>F4*7500</f>
        <v>1725000</v>
      </c>
      <c r="I4" s="42">
        <f>H4/2</f>
        <v>862500</v>
      </c>
      <c r="J4" s="42">
        <f>I4/2</f>
        <v>431250</v>
      </c>
      <c r="K4" s="42">
        <v>0</v>
      </c>
      <c r="L4" s="44">
        <f>J4</f>
        <v>431250</v>
      </c>
      <c r="M4" s="44">
        <f>J4+K4+L4</f>
        <v>862500</v>
      </c>
    </row>
    <row r="5" spans="1:13" ht="65.099999999999994" customHeight="1">
      <c r="A5" s="71" t="s">
        <v>58</v>
      </c>
      <c r="B5" s="72"/>
      <c r="C5" s="72"/>
      <c r="D5" s="72"/>
      <c r="E5" s="72"/>
      <c r="F5" s="72"/>
      <c r="G5" s="72"/>
      <c r="H5" s="72"/>
      <c r="I5" s="41">
        <f>+I4</f>
        <v>862500</v>
      </c>
      <c r="J5" s="41">
        <f>+J4</f>
        <v>431250</v>
      </c>
      <c r="K5" s="41">
        <f>+K4</f>
        <v>0</v>
      </c>
      <c r="L5" s="41">
        <f>+L4</f>
        <v>431250</v>
      </c>
      <c r="M5" s="41">
        <f>+M4</f>
        <v>862500</v>
      </c>
    </row>
    <row r="6" spans="1:13" ht="30" customHeight="1"/>
    <row r="8" spans="1:13" ht="14.25">
      <c r="I8" s="57"/>
      <c r="J8" s="57"/>
      <c r="K8" s="57"/>
    </row>
    <row r="9" spans="1:13" ht="14.25">
      <c r="I9" s="57"/>
      <c r="J9" s="57"/>
      <c r="K9" s="57"/>
    </row>
    <row r="30" spans="3:15" ht="28.5"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</row>
  </sheetData>
  <mergeCells count="17">
    <mergeCell ref="A1:M1"/>
    <mergeCell ref="K2:L2"/>
    <mergeCell ref="A5:H5"/>
    <mergeCell ref="I8:K8"/>
    <mergeCell ref="I9:K9"/>
    <mergeCell ref="C30:O3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</mergeCells>
  <phoneticPr fontId="19" type="noConversion"/>
  <printOptions horizontalCentered="1" verticalCentered="1"/>
  <pageMargins left="0.23611111111111099" right="0.23611111111111099" top="0.98402777777777795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"/>
  <sheetViews>
    <sheetView workbookViewId="0">
      <pane ySplit="3" topLeftCell="A4" activePane="bottomLeft" state="frozen"/>
      <selection pane="bottomLeft" sqref="A1:XFD1048576"/>
    </sheetView>
  </sheetViews>
  <sheetFormatPr defaultColWidth="9" defaultRowHeight="13.5"/>
  <cols>
    <col min="1" max="1" width="9" style="3"/>
    <col min="2" max="2" width="25.625" style="3" customWidth="1"/>
    <col min="3" max="3" width="12.875" style="3" customWidth="1"/>
    <col min="4" max="4" width="14.25" style="3" customWidth="1"/>
    <col min="5" max="5" width="20.75" style="3" customWidth="1"/>
    <col min="6" max="6" width="13.625" style="3" customWidth="1"/>
    <col min="7" max="16384" width="9" style="3"/>
  </cols>
  <sheetData>
    <row r="1" spans="1:9" ht="54" customHeight="1">
      <c r="A1" s="66" t="s">
        <v>70</v>
      </c>
      <c r="B1" s="66"/>
      <c r="C1" s="66"/>
      <c r="D1" s="66"/>
      <c r="E1" s="66"/>
      <c r="F1" s="66"/>
      <c r="G1" s="66"/>
      <c r="H1" s="66"/>
      <c r="I1" s="66"/>
    </row>
    <row r="2" spans="1:9" ht="30" customHeight="1">
      <c r="A2" s="74" t="s">
        <v>0</v>
      </c>
      <c r="B2" s="76" t="s">
        <v>1</v>
      </c>
      <c r="C2" s="76" t="s">
        <v>71</v>
      </c>
      <c r="D2" s="76" t="s">
        <v>72</v>
      </c>
      <c r="E2" s="74" t="s">
        <v>73</v>
      </c>
      <c r="F2" s="74" t="s">
        <v>7</v>
      </c>
      <c r="G2" s="73" t="s">
        <v>8</v>
      </c>
      <c r="H2" s="73"/>
      <c r="I2" s="70" t="s">
        <v>9</v>
      </c>
    </row>
    <row r="3" spans="1:9" ht="30" customHeight="1">
      <c r="A3" s="75"/>
      <c r="B3" s="76"/>
      <c r="C3" s="76"/>
      <c r="D3" s="76"/>
      <c r="E3" s="75"/>
      <c r="F3" s="75"/>
      <c r="G3" s="5" t="s">
        <v>14</v>
      </c>
      <c r="H3" s="39" t="s">
        <v>15</v>
      </c>
      <c r="I3" s="70"/>
    </row>
    <row r="4" spans="1:9" ht="60" customHeight="1">
      <c r="A4" s="14">
        <v>1</v>
      </c>
      <c r="B4" s="10" t="s">
        <v>36</v>
      </c>
      <c r="C4" s="10" t="s">
        <v>74</v>
      </c>
      <c r="D4" s="10" t="s">
        <v>75</v>
      </c>
      <c r="E4" s="10">
        <v>100000</v>
      </c>
      <c r="F4" s="10">
        <f>E4/2</f>
        <v>50000</v>
      </c>
      <c r="G4" s="10">
        <f>E4/4</f>
        <v>25000</v>
      </c>
      <c r="H4" s="40">
        <f>E4/4</f>
        <v>25000</v>
      </c>
      <c r="I4" s="40">
        <f>F4+G4+H4</f>
        <v>100000</v>
      </c>
    </row>
    <row r="5" spans="1:9" ht="60" customHeight="1">
      <c r="A5" s="71" t="s">
        <v>58</v>
      </c>
      <c r="B5" s="72"/>
      <c r="C5" s="72"/>
      <c r="D5" s="72"/>
      <c r="E5" s="41">
        <f>E4</f>
        <v>100000</v>
      </c>
      <c r="F5" s="41">
        <f>F4</f>
        <v>50000</v>
      </c>
      <c r="G5" s="41">
        <f>G4</f>
        <v>25000</v>
      </c>
      <c r="H5" s="41">
        <f>H4</f>
        <v>25000</v>
      </c>
      <c r="I5" s="41">
        <f>I4</f>
        <v>100000</v>
      </c>
    </row>
    <row r="8" spans="1:9" ht="14.25">
      <c r="E8" s="57"/>
      <c r="F8" s="57"/>
      <c r="G8" s="57"/>
    </row>
    <row r="9" spans="1:9" ht="14.25">
      <c r="E9" s="57"/>
      <c r="F9" s="57"/>
      <c r="G9" s="57"/>
    </row>
  </sheetData>
  <mergeCells count="12">
    <mergeCell ref="A1:I1"/>
    <mergeCell ref="G2:H2"/>
    <mergeCell ref="A5:D5"/>
    <mergeCell ref="E8:G8"/>
    <mergeCell ref="E9:G9"/>
    <mergeCell ref="A2:A3"/>
    <mergeCell ref="B2:B3"/>
    <mergeCell ref="C2:C3"/>
    <mergeCell ref="D2:D3"/>
    <mergeCell ref="E2:E3"/>
    <mergeCell ref="F2:F3"/>
    <mergeCell ref="I2:I3"/>
  </mergeCells>
  <phoneticPr fontId="19" type="noConversion"/>
  <printOptions horizontalCentered="1"/>
  <pageMargins left="0.23611111111111099" right="0.31458333333333299" top="0.98402777777777795" bottom="1" header="0.23611111111111099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topLeftCell="A17" workbookViewId="0">
      <selection activeCell="A2" sqref="A1:XFD1048576"/>
    </sheetView>
  </sheetViews>
  <sheetFormatPr defaultColWidth="9" defaultRowHeight="13.5"/>
  <cols>
    <col min="1" max="1" width="4.875" style="26" customWidth="1"/>
    <col min="2" max="2" width="16.625" style="26" customWidth="1"/>
    <col min="3" max="3" width="11.25" style="26" customWidth="1"/>
    <col min="4" max="4" width="17.625" style="26" customWidth="1"/>
    <col min="5" max="5" width="11.25" style="26" customWidth="1"/>
    <col min="6" max="6" width="15.5" style="26" customWidth="1"/>
    <col min="7" max="7" width="9.125" style="26" customWidth="1"/>
    <col min="8" max="8" width="14.625" style="26" customWidth="1"/>
    <col min="9" max="9" width="13.375" style="26" customWidth="1"/>
    <col min="10" max="10" width="11.25" style="26" customWidth="1"/>
    <col min="11" max="12" width="7.375" style="26" customWidth="1"/>
    <col min="13" max="13" width="9.125" style="26" customWidth="1"/>
    <col min="14" max="16376" width="8.875" style="26"/>
    <col min="16377" max="16384" width="9" style="26"/>
  </cols>
  <sheetData>
    <row r="1" spans="1:13" ht="54" customHeight="1">
      <c r="A1" s="66" t="s">
        <v>76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s="21" customFormat="1" ht="20.100000000000001" customHeight="1">
      <c r="A2" s="81" t="s">
        <v>0</v>
      </c>
      <c r="B2" s="81" t="s">
        <v>1</v>
      </c>
      <c r="C2" s="81" t="s">
        <v>77</v>
      </c>
      <c r="D2" s="81" t="s">
        <v>78</v>
      </c>
      <c r="E2" s="81" t="s">
        <v>79</v>
      </c>
      <c r="F2" s="81" t="s">
        <v>80</v>
      </c>
      <c r="G2" s="81" t="s">
        <v>81</v>
      </c>
      <c r="H2" s="81" t="s">
        <v>82</v>
      </c>
      <c r="I2" s="81" t="s">
        <v>83</v>
      </c>
      <c r="J2" s="81" t="s">
        <v>84</v>
      </c>
      <c r="K2" s="86" t="s">
        <v>85</v>
      </c>
      <c r="L2" s="87"/>
      <c r="M2" s="93" t="s">
        <v>9</v>
      </c>
    </row>
    <row r="3" spans="1:13" s="21" customFormat="1" ht="20.100000000000001" customHeight="1">
      <c r="A3" s="82"/>
      <c r="B3" s="82"/>
      <c r="C3" s="82"/>
      <c r="D3" s="82"/>
      <c r="E3" s="82"/>
      <c r="F3" s="82"/>
      <c r="G3" s="82"/>
      <c r="H3" s="82"/>
      <c r="I3" s="82"/>
      <c r="J3" s="92"/>
      <c r="K3" s="27" t="s">
        <v>14</v>
      </c>
      <c r="L3" s="36" t="s">
        <v>15</v>
      </c>
      <c r="M3" s="93"/>
    </row>
    <row r="4" spans="1:13" s="22" customFormat="1" ht="30" customHeight="1">
      <c r="A4" s="28">
        <v>1</v>
      </c>
      <c r="B4" s="28" t="s">
        <v>86</v>
      </c>
      <c r="C4" s="28" t="s">
        <v>87</v>
      </c>
      <c r="D4" s="28" t="s">
        <v>88</v>
      </c>
      <c r="E4" s="28" t="s">
        <v>27</v>
      </c>
      <c r="F4" s="28" t="s">
        <v>27</v>
      </c>
      <c r="G4" s="28" t="s">
        <v>89</v>
      </c>
      <c r="H4" s="28" t="s">
        <v>90</v>
      </c>
      <c r="I4" s="28">
        <v>30000</v>
      </c>
      <c r="J4" s="31">
        <f>I4/2</f>
        <v>15000</v>
      </c>
      <c r="K4" s="31">
        <v>0</v>
      </c>
      <c r="L4" s="31">
        <f>J4</f>
        <v>15000</v>
      </c>
      <c r="M4" s="31">
        <f>J4+K4+L4</f>
        <v>30000</v>
      </c>
    </row>
    <row r="5" spans="1:13" s="23" customFormat="1" ht="30" customHeight="1">
      <c r="A5" s="88" t="s">
        <v>43</v>
      </c>
      <c r="B5" s="88"/>
      <c r="C5" s="88"/>
      <c r="D5" s="88"/>
      <c r="E5" s="88"/>
      <c r="F5" s="88"/>
      <c r="G5" s="88"/>
      <c r="H5" s="88"/>
      <c r="I5" s="29">
        <f>I4</f>
        <v>30000</v>
      </c>
      <c r="J5" s="29">
        <f>J4</f>
        <v>15000</v>
      </c>
      <c r="K5" s="29">
        <f>K4</f>
        <v>0</v>
      </c>
      <c r="L5" s="29">
        <f>L4</f>
        <v>15000</v>
      </c>
      <c r="M5" s="29">
        <f>M4</f>
        <v>30000</v>
      </c>
    </row>
    <row r="6" spans="1:13" s="22" customFormat="1" ht="30" customHeight="1">
      <c r="A6" s="30">
        <v>2</v>
      </c>
      <c r="B6" s="83" t="s">
        <v>49</v>
      </c>
      <c r="C6" s="30" t="s">
        <v>91</v>
      </c>
      <c r="D6" s="30" t="s">
        <v>92</v>
      </c>
      <c r="E6" s="30" t="s">
        <v>27</v>
      </c>
      <c r="F6" s="30" t="s">
        <v>27</v>
      </c>
      <c r="G6" s="30" t="s">
        <v>93</v>
      </c>
      <c r="H6" s="30" t="s">
        <v>94</v>
      </c>
      <c r="I6" s="28">
        <v>10000</v>
      </c>
      <c r="J6" s="28">
        <f t="shared" ref="J6:J11" si="0">I6/2</f>
        <v>5000</v>
      </c>
      <c r="K6" s="31">
        <f t="shared" ref="K6:K20" si="1">I6/4</f>
        <v>2500</v>
      </c>
      <c r="L6" s="31">
        <f t="shared" ref="L6:L20" si="2">I6/4</f>
        <v>2500</v>
      </c>
      <c r="M6" s="31">
        <f t="shared" ref="M6:M20" si="3">J6+K6+L6</f>
        <v>10000</v>
      </c>
    </row>
    <row r="7" spans="1:13" s="22" customFormat="1" ht="30" customHeight="1">
      <c r="A7" s="28">
        <v>3</v>
      </c>
      <c r="B7" s="83"/>
      <c r="C7" s="28" t="s">
        <v>95</v>
      </c>
      <c r="D7" s="28" t="s">
        <v>92</v>
      </c>
      <c r="E7" s="28" t="s">
        <v>96</v>
      </c>
      <c r="F7" s="28">
        <v>28000</v>
      </c>
      <c r="G7" s="28" t="s">
        <v>97</v>
      </c>
      <c r="H7" s="28" t="s">
        <v>98</v>
      </c>
      <c r="I7" s="28">
        <v>12000</v>
      </c>
      <c r="J7" s="28">
        <f t="shared" si="0"/>
        <v>6000</v>
      </c>
      <c r="K7" s="31">
        <f t="shared" si="1"/>
        <v>3000</v>
      </c>
      <c r="L7" s="31">
        <f t="shared" si="2"/>
        <v>3000</v>
      </c>
      <c r="M7" s="31">
        <f t="shared" si="3"/>
        <v>12000</v>
      </c>
    </row>
    <row r="8" spans="1:13" s="24" customFormat="1" ht="30" customHeight="1">
      <c r="A8" s="28">
        <v>4</v>
      </c>
      <c r="B8" s="83"/>
      <c r="C8" s="31" t="s">
        <v>99</v>
      </c>
      <c r="D8" s="31" t="s">
        <v>100</v>
      </c>
      <c r="E8" s="31" t="s">
        <v>101</v>
      </c>
      <c r="F8" s="31">
        <v>15750</v>
      </c>
      <c r="G8" s="31" t="s">
        <v>102</v>
      </c>
      <c r="H8" s="31" t="s">
        <v>103</v>
      </c>
      <c r="I8" s="31">
        <f>35000*0.25</f>
        <v>8750</v>
      </c>
      <c r="J8" s="31">
        <f t="shared" si="0"/>
        <v>4375</v>
      </c>
      <c r="K8" s="31">
        <f t="shared" si="1"/>
        <v>2187.5</v>
      </c>
      <c r="L8" s="31">
        <f t="shared" si="2"/>
        <v>2187.5</v>
      </c>
      <c r="M8" s="31">
        <f t="shared" si="3"/>
        <v>8750</v>
      </c>
    </row>
    <row r="9" spans="1:13" s="22" customFormat="1" ht="30" customHeight="1">
      <c r="A9" s="28">
        <v>5</v>
      </c>
      <c r="B9" s="83"/>
      <c r="C9" s="28" t="s">
        <v>104</v>
      </c>
      <c r="D9" s="28" t="s">
        <v>92</v>
      </c>
      <c r="E9" s="28" t="s">
        <v>96</v>
      </c>
      <c r="F9" s="28">
        <v>28000</v>
      </c>
      <c r="G9" s="28" t="s">
        <v>97</v>
      </c>
      <c r="H9" s="28" t="s">
        <v>98</v>
      </c>
      <c r="I9" s="37">
        <v>12000</v>
      </c>
      <c r="J9" s="37">
        <f t="shared" si="0"/>
        <v>6000</v>
      </c>
      <c r="K9" s="31">
        <f t="shared" si="1"/>
        <v>3000</v>
      </c>
      <c r="L9" s="31">
        <f t="shared" si="2"/>
        <v>3000</v>
      </c>
      <c r="M9" s="31">
        <f t="shared" si="3"/>
        <v>12000</v>
      </c>
    </row>
    <row r="10" spans="1:13" s="24" customFormat="1" ht="30" customHeight="1">
      <c r="A10" s="28">
        <v>6</v>
      </c>
      <c r="B10" s="83"/>
      <c r="C10" s="28" t="s">
        <v>105</v>
      </c>
      <c r="D10" s="28" t="s">
        <v>92</v>
      </c>
      <c r="E10" s="28" t="s">
        <v>101</v>
      </c>
      <c r="F10" s="28">
        <v>18000</v>
      </c>
      <c r="G10" s="28" t="s">
        <v>102</v>
      </c>
      <c r="H10" s="28" t="s">
        <v>106</v>
      </c>
      <c r="I10" s="28">
        <f>40000*0.25</f>
        <v>10000</v>
      </c>
      <c r="J10" s="28">
        <f t="shared" si="0"/>
        <v>5000</v>
      </c>
      <c r="K10" s="31">
        <f t="shared" si="1"/>
        <v>2500</v>
      </c>
      <c r="L10" s="31">
        <f t="shared" si="2"/>
        <v>2500</v>
      </c>
      <c r="M10" s="31">
        <f t="shared" si="3"/>
        <v>10000</v>
      </c>
    </row>
    <row r="11" spans="1:13" s="22" customFormat="1" ht="30" customHeight="1">
      <c r="A11" s="28">
        <v>7</v>
      </c>
      <c r="B11" s="83"/>
      <c r="C11" s="28" t="s">
        <v>107</v>
      </c>
      <c r="D11" s="28" t="s">
        <v>92</v>
      </c>
      <c r="E11" s="28" t="s">
        <v>27</v>
      </c>
      <c r="F11" s="28" t="s">
        <v>27</v>
      </c>
      <c r="G11" s="28" t="s">
        <v>93</v>
      </c>
      <c r="H11" s="28" t="s">
        <v>108</v>
      </c>
      <c r="I11" s="28">
        <v>10000</v>
      </c>
      <c r="J11" s="28">
        <f t="shared" si="0"/>
        <v>5000</v>
      </c>
      <c r="K11" s="31">
        <f t="shared" si="1"/>
        <v>2500</v>
      </c>
      <c r="L11" s="31">
        <f t="shared" si="2"/>
        <v>2500</v>
      </c>
      <c r="M11" s="31">
        <f t="shared" si="3"/>
        <v>10000</v>
      </c>
    </row>
    <row r="12" spans="1:13" s="24" customFormat="1" ht="30" customHeight="1">
      <c r="A12" s="28">
        <v>8</v>
      </c>
      <c r="B12" s="83"/>
      <c r="C12" s="28" t="s">
        <v>109</v>
      </c>
      <c r="D12" s="28" t="s">
        <v>110</v>
      </c>
      <c r="E12" s="28" t="s">
        <v>27</v>
      </c>
      <c r="F12" s="28" t="s">
        <v>27</v>
      </c>
      <c r="G12" s="28" t="s">
        <v>93</v>
      </c>
      <c r="H12" s="28" t="s">
        <v>111</v>
      </c>
      <c r="I12" s="28">
        <v>12500</v>
      </c>
      <c r="J12" s="28">
        <f t="shared" ref="J12:J20" si="4">I12/2</f>
        <v>6250</v>
      </c>
      <c r="K12" s="31">
        <f t="shared" si="1"/>
        <v>3125</v>
      </c>
      <c r="L12" s="31">
        <f t="shared" si="2"/>
        <v>3125</v>
      </c>
      <c r="M12" s="31">
        <f t="shared" si="3"/>
        <v>12500</v>
      </c>
    </row>
    <row r="13" spans="1:13" s="22" customFormat="1" ht="30" customHeight="1">
      <c r="A13" s="28">
        <v>9</v>
      </c>
      <c r="B13" s="83"/>
      <c r="C13" s="28" t="s">
        <v>112</v>
      </c>
      <c r="D13" s="28" t="s">
        <v>92</v>
      </c>
      <c r="E13" s="28" t="s">
        <v>27</v>
      </c>
      <c r="F13" s="28" t="s">
        <v>27</v>
      </c>
      <c r="G13" s="28" t="s">
        <v>93</v>
      </c>
      <c r="H13" s="28" t="s">
        <v>108</v>
      </c>
      <c r="I13" s="28">
        <v>10000</v>
      </c>
      <c r="J13" s="28">
        <f t="shared" si="4"/>
        <v>5000</v>
      </c>
      <c r="K13" s="31">
        <f t="shared" si="1"/>
        <v>2500</v>
      </c>
      <c r="L13" s="31">
        <f t="shared" si="2"/>
        <v>2500</v>
      </c>
      <c r="M13" s="31">
        <f t="shared" si="3"/>
        <v>10000</v>
      </c>
    </row>
    <row r="14" spans="1:13" s="22" customFormat="1" ht="30" customHeight="1">
      <c r="A14" s="28">
        <v>10</v>
      </c>
      <c r="B14" s="83"/>
      <c r="C14" s="28" t="s">
        <v>113</v>
      </c>
      <c r="D14" s="28" t="s">
        <v>92</v>
      </c>
      <c r="E14" s="28" t="s">
        <v>27</v>
      </c>
      <c r="F14" s="28" t="s">
        <v>27</v>
      </c>
      <c r="G14" s="28" t="s">
        <v>93</v>
      </c>
      <c r="H14" s="28" t="s">
        <v>114</v>
      </c>
      <c r="I14" s="28">
        <v>10000</v>
      </c>
      <c r="J14" s="28">
        <f t="shared" si="4"/>
        <v>5000</v>
      </c>
      <c r="K14" s="31">
        <f t="shared" si="1"/>
        <v>2500</v>
      </c>
      <c r="L14" s="31">
        <f t="shared" si="2"/>
        <v>2500</v>
      </c>
      <c r="M14" s="31">
        <f t="shared" si="3"/>
        <v>10000</v>
      </c>
    </row>
    <row r="15" spans="1:13" s="22" customFormat="1" ht="30" customHeight="1">
      <c r="A15" s="28">
        <v>11</v>
      </c>
      <c r="B15" s="83"/>
      <c r="C15" s="28" t="s">
        <v>115</v>
      </c>
      <c r="D15" s="28" t="s">
        <v>92</v>
      </c>
      <c r="E15" s="28" t="s">
        <v>27</v>
      </c>
      <c r="F15" s="28" t="s">
        <v>27</v>
      </c>
      <c r="G15" s="28" t="s">
        <v>93</v>
      </c>
      <c r="H15" s="28" t="s">
        <v>108</v>
      </c>
      <c r="I15" s="28">
        <v>10000</v>
      </c>
      <c r="J15" s="28">
        <f t="shared" si="4"/>
        <v>5000</v>
      </c>
      <c r="K15" s="31">
        <f t="shared" si="1"/>
        <v>2500</v>
      </c>
      <c r="L15" s="31">
        <f t="shared" si="2"/>
        <v>2500</v>
      </c>
      <c r="M15" s="31">
        <f t="shared" si="3"/>
        <v>10000</v>
      </c>
    </row>
    <row r="16" spans="1:13" s="22" customFormat="1" ht="30" customHeight="1">
      <c r="A16" s="28">
        <v>12</v>
      </c>
      <c r="B16" s="83"/>
      <c r="C16" s="28" t="s">
        <v>116</v>
      </c>
      <c r="D16" s="28" t="s">
        <v>92</v>
      </c>
      <c r="E16" s="28" t="s">
        <v>27</v>
      </c>
      <c r="F16" s="28" t="s">
        <v>27</v>
      </c>
      <c r="G16" s="28" t="s">
        <v>93</v>
      </c>
      <c r="H16" s="28" t="s">
        <v>111</v>
      </c>
      <c r="I16" s="28">
        <v>10000</v>
      </c>
      <c r="J16" s="28">
        <f t="shared" si="4"/>
        <v>5000</v>
      </c>
      <c r="K16" s="31">
        <f t="shared" si="1"/>
        <v>2500</v>
      </c>
      <c r="L16" s="31">
        <f t="shared" si="2"/>
        <v>2500</v>
      </c>
      <c r="M16" s="31">
        <f t="shared" si="3"/>
        <v>10000</v>
      </c>
    </row>
    <row r="17" spans="1:13" s="22" customFormat="1" ht="30" customHeight="1">
      <c r="A17" s="28">
        <v>13</v>
      </c>
      <c r="B17" s="83"/>
      <c r="C17" s="28" t="s">
        <v>117</v>
      </c>
      <c r="D17" s="28" t="s">
        <v>92</v>
      </c>
      <c r="E17" s="28" t="s">
        <v>27</v>
      </c>
      <c r="F17" s="28" t="s">
        <v>27</v>
      </c>
      <c r="G17" s="28" t="s">
        <v>93</v>
      </c>
      <c r="H17" s="28" t="s">
        <v>94</v>
      </c>
      <c r="I17" s="28">
        <v>10000</v>
      </c>
      <c r="J17" s="28">
        <f t="shared" si="4"/>
        <v>5000</v>
      </c>
      <c r="K17" s="28">
        <f t="shared" si="1"/>
        <v>2500</v>
      </c>
      <c r="L17" s="28">
        <f t="shared" si="2"/>
        <v>2500</v>
      </c>
      <c r="M17" s="28">
        <f t="shared" si="3"/>
        <v>10000</v>
      </c>
    </row>
    <row r="18" spans="1:13" s="22" customFormat="1" ht="30" customHeight="1">
      <c r="A18" s="28">
        <v>14</v>
      </c>
      <c r="B18" s="84" t="s">
        <v>49</v>
      </c>
      <c r="C18" s="28" t="s">
        <v>118</v>
      </c>
      <c r="D18" s="28" t="s">
        <v>92</v>
      </c>
      <c r="E18" s="28" t="s">
        <v>101</v>
      </c>
      <c r="F18" s="28">
        <v>18000</v>
      </c>
      <c r="G18" s="28" t="s">
        <v>102</v>
      </c>
      <c r="H18" s="28" t="s">
        <v>119</v>
      </c>
      <c r="I18" s="28">
        <v>10000</v>
      </c>
      <c r="J18" s="28">
        <f t="shared" si="4"/>
        <v>5000</v>
      </c>
      <c r="K18" s="31">
        <f t="shared" si="1"/>
        <v>2500</v>
      </c>
      <c r="L18" s="31">
        <f t="shared" si="2"/>
        <v>2500</v>
      </c>
      <c r="M18" s="31">
        <f t="shared" si="3"/>
        <v>10000</v>
      </c>
    </row>
    <row r="19" spans="1:13" s="22" customFormat="1" ht="30" customHeight="1">
      <c r="A19" s="28">
        <v>15</v>
      </c>
      <c r="B19" s="84"/>
      <c r="C19" s="31" t="s">
        <v>120</v>
      </c>
      <c r="D19" s="31" t="s">
        <v>92</v>
      </c>
      <c r="E19" s="31" t="s">
        <v>96</v>
      </c>
      <c r="F19" s="31">
        <v>28000</v>
      </c>
      <c r="G19" s="31" t="s">
        <v>97</v>
      </c>
      <c r="H19" s="31" t="s">
        <v>121</v>
      </c>
      <c r="I19" s="31">
        <v>12000</v>
      </c>
      <c r="J19" s="31">
        <f t="shared" si="4"/>
        <v>6000</v>
      </c>
      <c r="K19" s="31">
        <f t="shared" si="1"/>
        <v>3000</v>
      </c>
      <c r="L19" s="31">
        <f t="shared" si="2"/>
        <v>3000</v>
      </c>
      <c r="M19" s="31">
        <f t="shared" si="3"/>
        <v>12000</v>
      </c>
    </row>
    <row r="20" spans="1:13" s="22" customFormat="1" ht="30" customHeight="1">
      <c r="A20" s="31">
        <v>16</v>
      </c>
      <c r="B20" s="84"/>
      <c r="C20" s="31" t="s">
        <v>122</v>
      </c>
      <c r="D20" s="31" t="s">
        <v>92</v>
      </c>
      <c r="E20" s="31" t="s">
        <v>27</v>
      </c>
      <c r="F20" s="31" t="s">
        <v>27</v>
      </c>
      <c r="G20" s="31" t="s">
        <v>93</v>
      </c>
      <c r="H20" s="31" t="s">
        <v>123</v>
      </c>
      <c r="I20" s="28">
        <v>10000</v>
      </c>
      <c r="J20" s="28">
        <f t="shared" si="4"/>
        <v>5000</v>
      </c>
      <c r="K20" s="31">
        <f t="shared" si="1"/>
        <v>2500</v>
      </c>
      <c r="L20" s="31">
        <f t="shared" si="2"/>
        <v>2500</v>
      </c>
      <c r="M20" s="31">
        <f t="shared" si="3"/>
        <v>10000</v>
      </c>
    </row>
    <row r="21" spans="1:13" s="23" customFormat="1" ht="30" customHeight="1">
      <c r="A21" s="88" t="s">
        <v>50</v>
      </c>
      <c r="B21" s="88"/>
      <c r="C21" s="88"/>
      <c r="D21" s="88"/>
      <c r="E21" s="88"/>
      <c r="F21" s="88"/>
      <c r="G21" s="88"/>
      <c r="H21" s="88"/>
      <c r="I21" s="38">
        <f>SUM(I6:I20)</f>
        <v>157250</v>
      </c>
      <c r="J21" s="38">
        <f>SUM(J6:J20)</f>
        <v>78625</v>
      </c>
      <c r="K21" s="38">
        <f>SUM(K6:K20)</f>
        <v>39312.5</v>
      </c>
      <c r="L21" s="38">
        <f>SUM(L6:L20)</f>
        <v>39312.5</v>
      </c>
      <c r="M21" s="38">
        <f>SUM(M6:M20)</f>
        <v>157250</v>
      </c>
    </row>
    <row r="22" spans="1:13" s="22" customFormat="1" ht="30" customHeight="1">
      <c r="A22" s="30">
        <v>17</v>
      </c>
      <c r="B22" s="84" t="s">
        <v>124</v>
      </c>
      <c r="C22" s="33" t="s">
        <v>125</v>
      </c>
      <c r="D22" s="32" t="s">
        <v>92</v>
      </c>
      <c r="E22" s="32" t="s">
        <v>93</v>
      </c>
      <c r="F22" s="32">
        <v>10000</v>
      </c>
      <c r="G22" s="32" t="s">
        <v>126</v>
      </c>
      <c r="H22" s="32" t="s">
        <v>103</v>
      </c>
      <c r="I22" s="31">
        <v>18000</v>
      </c>
      <c r="J22" s="31">
        <f>I22/2</f>
        <v>9000</v>
      </c>
      <c r="K22" s="31">
        <f>I22/4</f>
        <v>4500</v>
      </c>
      <c r="L22" s="31">
        <f>I22/4</f>
        <v>4500</v>
      </c>
      <c r="M22" s="31">
        <f>J22+K22+L22</f>
        <v>18000</v>
      </c>
    </row>
    <row r="23" spans="1:13" s="22" customFormat="1" ht="30" customHeight="1">
      <c r="A23" s="28">
        <v>18</v>
      </c>
      <c r="B23" s="85"/>
      <c r="C23" s="34" t="s">
        <v>127</v>
      </c>
      <c r="D23" s="28" t="s">
        <v>92</v>
      </c>
      <c r="E23" s="28" t="s">
        <v>27</v>
      </c>
      <c r="F23" s="28" t="s">
        <v>27</v>
      </c>
      <c r="G23" s="28" t="s">
        <v>93</v>
      </c>
      <c r="H23" s="28" t="s">
        <v>108</v>
      </c>
      <c r="I23" s="28">
        <v>10000</v>
      </c>
      <c r="J23" s="28">
        <f>I23/2</f>
        <v>5000</v>
      </c>
      <c r="K23" s="31">
        <f>I23/4</f>
        <v>2500</v>
      </c>
      <c r="L23" s="31">
        <f>I23/4</f>
        <v>2500</v>
      </c>
      <c r="M23" s="31">
        <f>J23+K23+L23</f>
        <v>10000</v>
      </c>
    </row>
    <row r="24" spans="1:13" s="22" customFormat="1" ht="30" customHeight="1">
      <c r="A24" s="28">
        <v>19</v>
      </c>
      <c r="B24" s="28" t="s">
        <v>128</v>
      </c>
      <c r="C24" s="34" t="s">
        <v>129</v>
      </c>
      <c r="D24" s="28" t="s">
        <v>92</v>
      </c>
      <c r="E24" s="28" t="s">
        <v>27</v>
      </c>
      <c r="F24" s="28" t="s">
        <v>27</v>
      </c>
      <c r="G24" s="28" t="s">
        <v>93</v>
      </c>
      <c r="H24" s="28" t="s">
        <v>108</v>
      </c>
      <c r="I24" s="28">
        <v>10000</v>
      </c>
      <c r="J24" s="28">
        <f>I24/2</f>
        <v>5000</v>
      </c>
      <c r="K24" s="31">
        <f>I24/4</f>
        <v>2500</v>
      </c>
      <c r="L24" s="31">
        <f>I24/4</f>
        <v>2500</v>
      </c>
      <c r="M24" s="31">
        <f>J24+K24+L24</f>
        <v>10000</v>
      </c>
    </row>
    <row r="25" spans="1:13" s="23" customFormat="1" ht="30" customHeight="1">
      <c r="A25" s="89" t="s">
        <v>26</v>
      </c>
      <c r="B25" s="90"/>
      <c r="C25" s="90"/>
      <c r="D25" s="90"/>
      <c r="E25" s="90"/>
      <c r="F25" s="90"/>
      <c r="G25" s="90"/>
      <c r="H25" s="91"/>
      <c r="I25" s="29">
        <f>SUM(I22:I24)</f>
        <v>38000</v>
      </c>
      <c r="J25" s="29">
        <f>SUM(J22:J24)</f>
        <v>19000</v>
      </c>
      <c r="K25" s="29">
        <f>SUM(K22:K24)</f>
        <v>9500</v>
      </c>
      <c r="L25" s="29">
        <f>SUM(L22:L24)</f>
        <v>9500</v>
      </c>
      <c r="M25" s="29">
        <f>SUM(M22:M24)</f>
        <v>38000</v>
      </c>
    </row>
    <row r="26" spans="1:13" s="22" customFormat="1" ht="30" customHeight="1">
      <c r="A26" s="28">
        <v>20</v>
      </c>
      <c r="B26" s="28" t="s">
        <v>31</v>
      </c>
      <c r="C26" s="34" t="s">
        <v>130</v>
      </c>
      <c r="D26" s="28" t="s">
        <v>92</v>
      </c>
      <c r="E26" s="28" t="s">
        <v>27</v>
      </c>
      <c r="F26" s="28" t="s">
        <v>27</v>
      </c>
      <c r="G26" s="28" t="s">
        <v>89</v>
      </c>
      <c r="H26" s="28" t="s">
        <v>131</v>
      </c>
      <c r="I26" s="28">
        <v>40000</v>
      </c>
      <c r="J26" s="28">
        <f>I26/2</f>
        <v>20000</v>
      </c>
      <c r="K26" s="31">
        <f>I26/4</f>
        <v>10000</v>
      </c>
      <c r="L26" s="31">
        <f>I26/4</f>
        <v>10000</v>
      </c>
      <c r="M26" s="31">
        <f>J26+K26+L26</f>
        <v>40000</v>
      </c>
    </row>
    <row r="27" spans="1:13" s="25" customFormat="1" ht="30" customHeight="1">
      <c r="A27" s="77" t="s">
        <v>37</v>
      </c>
      <c r="B27" s="78"/>
      <c r="C27" s="78"/>
      <c r="D27" s="78"/>
      <c r="E27" s="78"/>
      <c r="F27" s="78"/>
      <c r="G27" s="78"/>
      <c r="H27" s="79"/>
      <c r="I27" s="35">
        <f>I26</f>
        <v>40000</v>
      </c>
      <c r="J27" s="35">
        <f>J26</f>
        <v>20000</v>
      </c>
      <c r="K27" s="35">
        <f>K26</f>
        <v>10000</v>
      </c>
      <c r="L27" s="35">
        <f>L26</f>
        <v>10000</v>
      </c>
      <c r="M27" s="35">
        <f>M26</f>
        <v>40000</v>
      </c>
    </row>
    <row r="28" spans="1:13" ht="30" customHeight="1">
      <c r="A28" s="80" t="s">
        <v>58</v>
      </c>
      <c r="B28" s="80"/>
      <c r="C28" s="80"/>
      <c r="D28" s="80"/>
      <c r="E28" s="80"/>
      <c r="F28" s="80"/>
      <c r="G28" s="80"/>
      <c r="H28" s="80"/>
      <c r="I28" s="35">
        <f>I5+I21+I25+I27</f>
        <v>265250</v>
      </c>
      <c r="J28" s="35">
        <f>J5+J21+J25+J27</f>
        <v>132625</v>
      </c>
      <c r="K28" s="35">
        <f>K5+K21+K25+K27</f>
        <v>58812.5</v>
      </c>
      <c r="L28" s="35">
        <f>L5+L21+L25+L27</f>
        <v>73812.5</v>
      </c>
      <c r="M28" s="35">
        <f>M5+M21+M25+M27</f>
        <v>265250</v>
      </c>
    </row>
    <row r="30" spans="1:13" ht="6" customHeight="1"/>
  </sheetData>
  <mergeCells count="21">
    <mergeCell ref="A1:M1"/>
    <mergeCell ref="K2:L2"/>
    <mergeCell ref="A5:H5"/>
    <mergeCell ref="A21:H21"/>
    <mergeCell ref="A25:H25"/>
    <mergeCell ref="I2:I3"/>
    <mergeCell ref="J2:J3"/>
    <mergeCell ref="M2:M3"/>
    <mergeCell ref="A27:H27"/>
    <mergeCell ref="A28:H28"/>
    <mergeCell ref="A2:A3"/>
    <mergeCell ref="B2:B3"/>
    <mergeCell ref="B6:B17"/>
    <mergeCell ref="B18:B20"/>
    <mergeCell ref="B22:B23"/>
    <mergeCell ref="C2:C3"/>
    <mergeCell ref="D2:D3"/>
    <mergeCell ref="E2:E3"/>
    <mergeCell ref="F2:F3"/>
    <mergeCell ref="G2:G3"/>
    <mergeCell ref="H2:H3"/>
  </mergeCells>
  <phoneticPr fontId="19" type="noConversion"/>
  <pageMargins left="0.23611111111111099" right="0.196527777777778" top="0.39305555555555599" bottom="0.43263888888888902" header="0.156944444444444" footer="0.118055555555556"/>
  <pageSetup paperSize="9" scale="98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31"/>
  <sheetViews>
    <sheetView zoomScale="85" zoomScaleNormal="85" zoomScaleSheetLayoutView="100" workbookViewId="0">
      <selection sqref="A1:L1"/>
    </sheetView>
  </sheetViews>
  <sheetFormatPr defaultColWidth="9" defaultRowHeight="13.5"/>
  <cols>
    <col min="1" max="1" width="5" style="4" customWidth="1"/>
    <col min="2" max="2" width="11.875" style="4" customWidth="1"/>
    <col min="3" max="3" width="10.5" style="2" customWidth="1"/>
    <col min="4" max="4" width="14.875" style="2" customWidth="1"/>
    <col min="5" max="5" width="15.625" style="2" customWidth="1"/>
    <col min="6" max="6" width="12.375" style="2" customWidth="1"/>
    <col min="7" max="7" width="16.5" style="2" customWidth="1"/>
    <col min="8" max="8" width="8.625" style="2" customWidth="1"/>
    <col min="9" max="9" width="7.875" style="2" customWidth="1"/>
    <col min="10" max="10" width="7" style="2" customWidth="1"/>
    <col min="11" max="11" width="7" style="4" customWidth="1"/>
    <col min="12" max="12" width="9.875" style="2" customWidth="1"/>
    <col min="13" max="16384" width="9" style="2"/>
  </cols>
  <sheetData>
    <row r="1" spans="1:12" ht="54" customHeight="1">
      <c r="A1" s="66" t="s">
        <v>132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20.100000000000001" customHeight="1">
      <c r="A2" s="73" t="s">
        <v>0</v>
      </c>
      <c r="B2" s="73" t="s">
        <v>133</v>
      </c>
      <c r="C2" s="73" t="s">
        <v>134</v>
      </c>
      <c r="D2" s="73" t="s">
        <v>135</v>
      </c>
      <c r="E2" s="73" t="s">
        <v>136</v>
      </c>
      <c r="F2" s="73" t="s">
        <v>137</v>
      </c>
      <c r="G2" s="73" t="s">
        <v>138</v>
      </c>
      <c r="H2" s="73" t="s">
        <v>139</v>
      </c>
      <c r="I2" s="73" t="s">
        <v>84</v>
      </c>
      <c r="J2" s="73" t="s">
        <v>85</v>
      </c>
      <c r="K2" s="73"/>
      <c r="L2" s="95" t="s">
        <v>9</v>
      </c>
    </row>
    <row r="3" spans="1:12" ht="21" customHeight="1">
      <c r="A3" s="73"/>
      <c r="B3" s="73"/>
      <c r="C3" s="73"/>
      <c r="D3" s="73"/>
      <c r="E3" s="73"/>
      <c r="F3" s="73"/>
      <c r="G3" s="73"/>
      <c r="H3" s="73"/>
      <c r="I3" s="73"/>
      <c r="J3" s="5" t="s">
        <v>14</v>
      </c>
      <c r="K3" s="15" t="s">
        <v>15</v>
      </c>
      <c r="L3" s="95"/>
    </row>
    <row r="4" spans="1:12" ht="30" customHeight="1">
      <c r="A4" s="6">
        <v>1</v>
      </c>
      <c r="B4" s="6" t="s">
        <v>42</v>
      </c>
      <c r="C4" s="6" t="s">
        <v>140</v>
      </c>
      <c r="D4" s="6" t="s">
        <v>141</v>
      </c>
      <c r="E4" s="6" t="s">
        <v>142</v>
      </c>
      <c r="F4" s="6">
        <f>800*(3*0.05+0.4)</f>
        <v>440</v>
      </c>
      <c r="G4" s="6" t="s">
        <v>143</v>
      </c>
      <c r="H4" s="7">
        <f>F4*2</f>
        <v>880</v>
      </c>
      <c r="I4" s="11">
        <f>H4/2</f>
        <v>440</v>
      </c>
      <c r="J4" s="11">
        <v>0</v>
      </c>
      <c r="K4" s="14">
        <f>I4</f>
        <v>440</v>
      </c>
      <c r="L4" s="14">
        <f>I4+J4+K4</f>
        <v>880</v>
      </c>
    </row>
    <row r="5" spans="1:12" s="1" customFormat="1" ht="30" customHeight="1">
      <c r="A5" s="103" t="s">
        <v>43</v>
      </c>
      <c r="B5" s="103"/>
      <c r="C5" s="103"/>
      <c r="D5" s="103"/>
      <c r="E5" s="103"/>
      <c r="F5" s="103"/>
      <c r="G5" s="103"/>
      <c r="H5" s="9">
        <f>H4</f>
        <v>880</v>
      </c>
      <c r="I5" s="9">
        <f>I4</f>
        <v>440</v>
      </c>
      <c r="J5" s="9">
        <f>J4</f>
        <v>0</v>
      </c>
      <c r="K5" s="9">
        <f>K4</f>
        <v>440</v>
      </c>
      <c r="L5" s="9">
        <f>L4</f>
        <v>880</v>
      </c>
    </row>
    <row r="6" spans="1:12" ht="27.95" customHeight="1">
      <c r="A6" s="10">
        <v>2</v>
      </c>
      <c r="B6" s="10" t="s">
        <v>124</v>
      </c>
      <c r="C6" s="10" t="s">
        <v>144</v>
      </c>
      <c r="D6" s="10" t="s">
        <v>145</v>
      </c>
      <c r="E6" s="10" t="s">
        <v>146</v>
      </c>
      <c r="F6" s="10">
        <f>800*(7*0.05+0.4)</f>
        <v>600</v>
      </c>
      <c r="G6" s="10" t="s">
        <v>147</v>
      </c>
      <c r="H6" s="10">
        <f>F6*6</f>
        <v>3600</v>
      </c>
      <c r="I6" s="10">
        <f>H6/2</f>
        <v>1800</v>
      </c>
      <c r="J6" s="11">
        <f>H6/4</f>
        <v>900</v>
      </c>
      <c r="K6" s="14">
        <f>H6/4</f>
        <v>900</v>
      </c>
      <c r="L6" s="14">
        <f>I6+J6+K6</f>
        <v>3600</v>
      </c>
    </row>
    <row r="7" spans="1:12" ht="30" customHeight="1">
      <c r="A7" s="103" t="s">
        <v>26</v>
      </c>
      <c r="B7" s="103"/>
      <c r="C7" s="103"/>
      <c r="D7" s="103"/>
      <c r="E7" s="103"/>
      <c r="F7" s="103"/>
      <c r="G7" s="103"/>
      <c r="H7" s="8">
        <f>H6</f>
        <v>3600</v>
      </c>
      <c r="I7" s="8">
        <f>I6</f>
        <v>1800</v>
      </c>
      <c r="J7" s="8">
        <f>J6</f>
        <v>900</v>
      </c>
      <c r="K7" s="8">
        <f>K6</f>
        <v>900</v>
      </c>
      <c r="L7" s="8">
        <f>L6</f>
        <v>3600</v>
      </c>
    </row>
    <row r="8" spans="1:12" ht="23.1" customHeight="1">
      <c r="A8" s="11">
        <v>3</v>
      </c>
      <c r="B8" s="96" t="s">
        <v>148</v>
      </c>
      <c r="C8" s="11" t="s">
        <v>149</v>
      </c>
      <c r="D8" s="11" t="s">
        <v>145</v>
      </c>
      <c r="E8" s="11" t="s">
        <v>150</v>
      </c>
      <c r="F8" s="11">
        <f>800*(9*0.05+0.4)</f>
        <v>680</v>
      </c>
      <c r="G8" s="11" t="s">
        <v>151</v>
      </c>
      <c r="H8" s="11">
        <f>F8*2</f>
        <v>1360</v>
      </c>
      <c r="I8" s="11">
        <f>H8/2</f>
        <v>680</v>
      </c>
      <c r="J8" s="11">
        <f>H8/4</f>
        <v>340</v>
      </c>
      <c r="K8" s="7">
        <f>H8/4</f>
        <v>340</v>
      </c>
      <c r="L8" s="7">
        <f>I8+J8+K8</f>
        <v>1360</v>
      </c>
    </row>
    <row r="9" spans="1:12" ht="24.95" customHeight="1">
      <c r="A9" s="10">
        <v>4</v>
      </c>
      <c r="B9" s="96"/>
      <c r="C9" s="10" t="s">
        <v>152</v>
      </c>
      <c r="D9" s="10" t="s">
        <v>145</v>
      </c>
      <c r="E9" s="10" t="s">
        <v>153</v>
      </c>
      <c r="F9" s="10">
        <f>800*(4*0.05+0.4)</f>
        <v>480</v>
      </c>
      <c r="G9" s="10">
        <v>2023.1</v>
      </c>
      <c r="H9" s="10">
        <v>480</v>
      </c>
      <c r="I9" s="10">
        <f>H9/2</f>
        <v>240</v>
      </c>
      <c r="J9" s="11">
        <f>H9/4</f>
        <v>120</v>
      </c>
      <c r="K9" s="14">
        <f>H9/4</f>
        <v>120</v>
      </c>
      <c r="L9" s="14">
        <f>I9+J9+K9</f>
        <v>480</v>
      </c>
    </row>
    <row r="10" spans="1:12" ht="20.100000000000001" customHeight="1">
      <c r="A10" s="10">
        <v>5</v>
      </c>
      <c r="B10" s="96"/>
      <c r="C10" s="10" t="s">
        <v>154</v>
      </c>
      <c r="D10" s="10" t="s">
        <v>145</v>
      </c>
      <c r="E10" s="10" t="s">
        <v>155</v>
      </c>
      <c r="F10" s="10">
        <f>800*(4*0.05+0.4)</f>
        <v>480</v>
      </c>
      <c r="G10" s="10" t="s">
        <v>156</v>
      </c>
      <c r="H10" s="10">
        <f>F10*2</f>
        <v>960</v>
      </c>
      <c r="I10" s="10">
        <f>H10/2</f>
        <v>480</v>
      </c>
      <c r="J10" s="11">
        <f>H10/4</f>
        <v>240</v>
      </c>
      <c r="K10" s="14">
        <f>H10/4</f>
        <v>240</v>
      </c>
      <c r="L10" s="14">
        <f>I10+J10+K10</f>
        <v>960</v>
      </c>
    </row>
    <row r="11" spans="1:12" ht="27.95" customHeight="1">
      <c r="A11" s="10">
        <v>6</v>
      </c>
      <c r="B11" s="97"/>
      <c r="C11" s="10" t="s">
        <v>157</v>
      </c>
      <c r="D11" s="10" t="s">
        <v>145</v>
      </c>
      <c r="E11" s="10" t="s">
        <v>155</v>
      </c>
      <c r="F11" s="10">
        <f>800*(4*0.05+0.4)</f>
        <v>480</v>
      </c>
      <c r="G11" s="10" t="s">
        <v>158</v>
      </c>
      <c r="H11" s="10">
        <f>F11*4</f>
        <v>1920</v>
      </c>
      <c r="I11" s="10">
        <f>H11/2</f>
        <v>960</v>
      </c>
      <c r="J11" s="11">
        <f>H11/4</f>
        <v>480</v>
      </c>
      <c r="K11" s="14">
        <f>H11/4</f>
        <v>480</v>
      </c>
      <c r="L11" s="14">
        <f>I11+J11+K11</f>
        <v>1920</v>
      </c>
    </row>
    <row r="12" spans="1:12" ht="24.95" customHeight="1">
      <c r="A12" s="99">
        <v>7</v>
      </c>
      <c r="B12" s="99" t="s">
        <v>31</v>
      </c>
      <c r="C12" s="98" t="s">
        <v>159</v>
      </c>
      <c r="D12" s="98" t="s">
        <v>160</v>
      </c>
      <c r="E12" s="98" t="s">
        <v>161</v>
      </c>
      <c r="F12" s="10">
        <f>800*(4*0.05+0.4)</f>
        <v>480</v>
      </c>
      <c r="G12" s="10" t="s">
        <v>162</v>
      </c>
      <c r="H12" s="98">
        <f>F12*2+F13+F14</f>
        <v>2000</v>
      </c>
      <c r="I12" s="98">
        <f>H12/2</f>
        <v>1000</v>
      </c>
      <c r="J12" s="96">
        <f>H12/4</f>
        <v>500</v>
      </c>
      <c r="K12" s="94">
        <f>H12/4</f>
        <v>500</v>
      </c>
      <c r="L12" s="94">
        <f>I12+J12+K12</f>
        <v>2000</v>
      </c>
    </row>
    <row r="13" spans="1:12" ht="26.1" customHeight="1">
      <c r="A13" s="96"/>
      <c r="B13" s="96"/>
      <c r="C13" s="98"/>
      <c r="D13" s="98"/>
      <c r="E13" s="98"/>
      <c r="F13" s="10">
        <f t="shared" ref="F13:F15" si="0">800*(5*0.05+0.4)</f>
        <v>520</v>
      </c>
      <c r="G13" s="10">
        <v>2022.12</v>
      </c>
      <c r="H13" s="98"/>
      <c r="I13" s="98"/>
      <c r="J13" s="96"/>
      <c r="K13" s="94"/>
      <c r="L13" s="94"/>
    </row>
    <row r="14" spans="1:12" ht="24.95" customHeight="1">
      <c r="A14" s="97"/>
      <c r="B14" s="96"/>
      <c r="C14" s="98"/>
      <c r="D14" s="98"/>
      <c r="E14" s="98"/>
      <c r="F14" s="10">
        <f t="shared" si="0"/>
        <v>520</v>
      </c>
      <c r="G14" s="10">
        <v>2023.3</v>
      </c>
      <c r="H14" s="98"/>
      <c r="I14" s="98"/>
      <c r="J14" s="97"/>
      <c r="K14" s="94"/>
      <c r="L14" s="94"/>
    </row>
    <row r="15" spans="1:12" ht="27" customHeight="1">
      <c r="A15" s="10">
        <v>8</v>
      </c>
      <c r="B15" s="96"/>
      <c r="C15" s="10" t="s">
        <v>163</v>
      </c>
      <c r="D15" s="10" t="s">
        <v>164</v>
      </c>
      <c r="E15" s="10" t="s">
        <v>103</v>
      </c>
      <c r="F15" s="10">
        <f t="shared" si="0"/>
        <v>520</v>
      </c>
      <c r="G15" s="10" t="s">
        <v>147</v>
      </c>
      <c r="H15" s="10">
        <f>F15*6</f>
        <v>3120</v>
      </c>
      <c r="I15" s="10">
        <f>H15/2</f>
        <v>1560</v>
      </c>
      <c r="J15" s="11">
        <f>H15/4</f>
        <v>780</v>
      </c>
      <c r="K15" s="14">
        <f>H15/4</f>
        <v>780</v>
      </c>
      <c r="L15" s="14">
        <f>I15+J15+K15</f>
        <v>3120</v>
      </c>
    </row>
    <row r="16" spans="1:12" ht="27" customHeight="1">
      <c r="A16" s="99">
        <v>9</v>
      </c>
      <c r="B16" s="96"/>
      <c r="C16" s="99" t="s">
        <v>165</v>
      </c>
      <c r="D16" s="99" t="s">
        <v>164</v>
      </c>
      <c r="E16" s="99" t="s">
        <v>106</v>
      </c>
      <c r="F16" s="4">
        <v>400</v>
      </c>
      <c r="G16" s="10" t="s">
        <v>166</v>
      </c>
      <c r="H16" s="99">
        <f>F16*3+F17*3</f>
        <v>2280</v>
      </c>
      <c r="I16" s="99">
        <f>H16/2</f>
        <v>1140</v>
      </c>
      <c r="J16" s="96">
        <f>H16/4</f>
        <v>570</v>
      </c>
      <c r="K16" s="94">
        <f>H16/4</f>
        <v>570</v>
      </c>
      <c r="L16" s="94">
        <f>I16+J16+K16</f>
        <v>2280</v>
      </c>
    </row>
    <row r="17" spans="1:12" ht="27" customHeight="1">
      <c r="A17" s="97"/>
      <c r="B17" s="96"/>
      <c r="C17" s="97"/>
      <c r="D17" s="97"/>
      <c r="E17" s="97"/>
      <c r="F17" s="10">
        <f>800*(5*0.05+0.2)</f>
        <v>360</v>
      </c>
      <c r="G17" s="10" t="s">
        <v>167</v>
      </c>
      <c r="H17" s="97"/>
      <c r="I17" s="97"/>
      <c r="J17" s="97"/>
      <c r="K17" s="94"/>
      <c r="L17" s="94"/>
    </row>
    <row r="18" spans="1:12" ht="30" customHeight="1">
      <c r="A18" s="99">
        <v>10</v>
      </c>
      <c r="B18" s="96"/>
      <c r="C18" s="98" t="s">
        <v>168</v>
      </c>
      <c r="D18" s="98" t="s">
        <v>160</v>
      </c>
      <c r="E18" s="98" t="s">
        <v>161</v>
      </c>
      <c r="F18" s="10">
        <f>800*(4*0.05+0.4)</f>
        <v>480</v>
      </c>
      <c r="G18" s="10" t="s">
        <v>162</v>
      </c>
      <c r="H18" s="98">
        <f>F18*2+F19*4</f>
        <v>3040</v>
      </c>
      <c r="I18" s="98">
        <f>H18/2</f>
        <v>1520</v>
      </c>
      <c r="J18" s="96">
        <f>H18/4</f>
        <v>760</v>
      </c>
      <c r="K18" s="94">
        <f>H18/4</f>
        <v>760</v>
      </c>
      <c r="L18" s="94">
        <f>I18+J18+K18</f>
        <v>3040</v>
      </c>
    </row>
    <row r="19" spans="1:12" ht="30" customHeight="1">
      <c r="A19" s="96"/>
      <c r="B19" s="96"/>
      <c r="C19" s="99"/>
      <c r="D19" s="99"/>
      <c r="E19" s="99"/>
      <c r="F19" s="12">
        <f>800*(5*0.05+0.4)</f>
        <v>520</v>
      </c>
      <c r="G19" s="12" t="s">
        <v>158</v>
      </c>
      <c r="H19" s="98"/>
      <c r="I19" s="98"/>
      <c r="J19" s="97"/>
      <c r="K19" s="94"/>
      <c r="L19" s="94"/>
    </row>
    <row r="20" spans="1:12" s="1" customFormat="1" ht="30" customHeight="1">
      <c r="A20" s="103" t="s">
        <v>37</v>
      </c>
      <c r="B20" s="103"/>
      <c r="C20" s="103"/>
      <c r="D20" s="103"/>
      <c r="E20" s="103"/>
      <c r="F20" s="103"/>
      <c r="G20" s="103"/>
      <c r="H20" s="8">
        <f>SUM(H8:H19)</f>
        <v>15160</v>
      </c>
      <c r="I20" s="8">
        <f>SUM(I8:I19)</f>
        <v>7580</v>
      </c>
      <c r="J20" s="8">
        <f>SUM(J8:J19)</f>
        <v>3790</v>
      </c>
      <c r="K20" s="8">
        <f>SUM(K8:K19)</f>
        <v>3790</v>
      </c>
      <c r="L20" s="8">
        <f>SUM(L8:L19)</f>
        <v>15160</v>
      </c>
    </row>
    <row r="21" spans="1:12" ht="30" customHeight="1">
      <c r="A21" s="11">
        <v>11</v>
      </c>
      <c r="B21" s="96" t="s">
        <v>49</v>
      </c>
      <c r="C21" s="11" t="s">
        <v>169</v>
      </c>
      <c r="D21" s="11" t="s">
        <v>141</v>
      </c>
      <c r="E21" s="11" t="s">
        <v>170</v>
      </c>
      <c r="F21" s="11">
        <v>200</v>
      </c>
      <c r="G21" s="11" t="s">
        <v>166</v>
      </c>
      <c r="H21" s="10">
        <f>F21*3</f>
        <v>600</v>
      </c>
      <c r="I21" s="10">
        <f>H21/2</f>
        <v>300</v>
      </c>
      <c r="J21" s="11">
        <f>H21/4</f>
        <v>150</v>
      </c>
      <c r="K21" s="14">
        <f t="shared" ref="K21:K38" si="1">H21/4</f>
        <v>150</v>
      </c>
      <c r="L21" s="14">
        <f t="shared" ref="L21:L38" si="2">I21+J21+K21</f>
        <v>600</v>
      </c>
    </row>
    <row r="22" spans="1:12" ht="30" customHeight="1">
      <c r="A22" s="99">
        <v>12</v>
      </c>
      <c r="B22" s="96"/>
      <c r="C22" s="101" t="s">
        <v>171</v>
      </c>
      <c r="D22" s="98" t="s">
        <v>145</v>
      </c>
      <c r="E22" s="98" t="s">
        <v>172</v>
      </c>
      <c r="F22" s="10">
        <f>800*(6*0.05+0.6)</f>
        <v>720</v>
      </c>
      <c r="G22" s="10" t="s">
        <v>162</v>
      </c>
      <c r="H22" s="98">
        <f>F22*2+F23*2</f>
        <v>2960</v>
      </c>
      <c r="I22" s="98">
        <f>H22/2</f>
        <v>1480</v>
      </c>
      <c r="J22" s="96">
        <f>H22/4</f>
        <v>740</v>
      </c>
      <c r="K22" s="94">
        <f t="shared" si="1"/>
        <v>740</v>
      </c>
      <c r="L22" s="94">
        <f t="shared" si="2"/>
        <v>2960</v>
      </c>
    </row>
    <row r="23" spans="1:12" ht="30" customHeight="1">
      <c r="A23" s="96"/>
      <c r="B23" s="96"/>
      <c r="C23" s="101"/>
      <c r="D23" s="98"/>
      <c r="E23" s="98"/>
      <c r="F23" s="98">
        <f>800*(7*0.05+0.6)</f>
        <v>760</v>
      </c>
      <c r="G23" s="14">
        <v>2022.12</v>
      </c>
      <c r="H23" s="98"/>
      <c r="I23" s="98"/>
      <c r="J23" s="96"/>
      <c r="K23" s="94"/>
      <c r="L23" s="94"/>
    </row>
    <row r="24" spans="1:12" ht="30" customHeight="1">
      <c r="A24" s="97"/>
      <c r="B24" s="96"/>
      <c r="C24" s="101"/>
      <c r="D24" s="98"/>
      <c r="E24" s="98"/>
      <c r="F24" s="98"/>
      <c r="G24" s="10">
        <v>2023.3</v>
      </c>
      <c r="H24" s="98"/>
      <c r="I24" s="98"/>
      <c r="J24" s="97"/>
      <c r="K24" s="94"/>
      <c r="L24" s="94"/>
    </row>
    <row r="25" spans="1:12" ht="30" customHeight="1">
      <c r="A25" s="10">
        <v>13</v>
      </c>
      <c r="B25" s="96"/>
      <c r="C25" s="13" t="s">
        <v>173</v>
      </c>
      <c r="D25" s="10" t="s">
        <v>145</v>
      </c>
      <c r="E25" s="10" t="s">
        <v>90</v>
      </c>
      <c r="F25" s="10">
        <v>800</v>
      </c>
      <c r="G25" s="10" t="s">
        <v>147</v>
      </c>
      <c r="H25" s="10">
        <f>F25*6</f>
        <v>4800</v>
      </c>
      <c r="I25" s="10">
        <f>H25/2</f>
        <v>2400</v>
      </c>
      <c r="J25" s="11">
        <f>H25/4</f>
        <v>1200</v>
      </c>
      <c r="K25" s="14">
        <f t="shared" si="1"/>
        <v>1200</v>
      </c>
      <c r="L25" s="14">
        <f t="shared" si="2"/>
        <v>4800</v>
      </c>
    </row>
    <row r="26" spans="1:12" ht="30" customHeight="1">
      <c r="A26" s="99">
        <v>14</v>
      </c>
      <c r="B26" s="96"/>
      <c r="C26" s="101" t="s">
        <v>174</v>
      </c>
      <c r="D26" s="98" t="s">
        <v>175</v>
      </c>
      <c r="E26" s="98" t="s">
        <v>114</v>
      </c>
      <c r="F26" s="10">
        <f>800*(2*0.05+0.4)</f>
        <v>400</v>
      </c>
      <c r="G26" s="10">
        <v>2022.11</v>
      </c>
      <c r="H26" s="98">
        <f>F26+F27*4</f>
        <v>2160</v>
      </c>
      <c r="I26" s="98">
        <f>H26/2</f>
        <v>1080</v>
      </c>
      <c r="J26" s="96">
        <f>H26/4</f>
        <v>540</v>
      </c>
      <c r="K26" s="94">
        <f t="shared" si="1"/>
        <v>540</v>
      </c>
      <c r="L26" s="94">
        <f t="shared" si="2"/>
        <v>2160</v>
      </c>
    </row>
    <row r="27" spans="1:12" ht="30" customHeight="1">
      <c r="A27" s="97"/>
      <c r="B27" s="96"/>
      <c r="C27" s="101"/>
      <c r="D27" s="98"/>
      <c r="E27" s="98"/>
      <c r="F27" s="10">
        <f>800*(3*0.05+0.4)</f>
        <v>440</v>
      </c>
      <c r="G27" s="10" t="s">
        <v>158</v>
      </c>
      <c r="H27" s="98"/>
      <c r="I27" s="98"/>
      <c r="J27" s="97"/>
      <c r="K27" s="94"/>
      <c r="L27" s="94"/>
    </row>
    <row r="28" spans="1:12" ht="30" customHeight="1">
      <c r="A28" s="99">
        <v>15</v>
      </c>
      <c r="B28" s="96"/>
      <c r="C28" s="101" t="s">
        <v>176</v>
      </c>
      <c r="D28" s="98" t="s">
        <v>177</v>
      </c>
      <c r="E28" s="98" t="s">
        <v>178</v>
      </c>
      <c r="F28" s="98">
        <v>100</v>
      </c>
      <c r="G28" s="10">
        <v>2022.1</v>
      </c>
      <c r="H28" s="98">
        <f>F28*2</f>
        <v>200</v>
      </c>
      <c r="I28" s="98">
        <f>H28/2</f>
        <v>100</v>
      </c>
      <c r="J28" s="96">
        <f>H28/4</f>
        <v>50</v>
      </c>
      <c r="K28" s="94">
        <f t="shared" si="1"/>
        <v>50</v>
      </c>
      <c r="L28" s="94">
        <f t="shared" si="2"/>
        <v>200</v>
      </c>
    </row>
    <row r="29" spans="1:12" ht="30" customHeight="1">
      <c r="A29" s="97"/>
      <c r="B29" s="96"/>
      <c r="C29" s="101"/>
      <c r="D29" s="98"/>
      <c r="E29" s="98"/>
      <c r="F29" s="98"/>
      <c r="G29" s="10">
        <v>2022.12</v>
      </c>
      <c r="H29" s="98"/>
      <c r="I29" s="98"/>
      <c r="J29" s="97"/>
      <c r="K29" s="94"/>
      <c r="L29" s="94"/>
    </row>
    <row r="30" spans="1:12" ht="30" customHeight="1">
      <c r="A30" s="99">
        <v>16</v>
      </c>
      <c r="B30" s="96"/>
      <c r="C30" s="101" t="s">
        <v>179</v>
      </c>
      <c r="D30" s="98" t="s">
        <v>145</v>
      </c>
      <c r="E30" s="98" t="s">
        <v>180</v>
      </c>
      <c r="F30" s="98">
        <f>800*(6*0.05+0.6)</f>
        <v>720</v>
      </c>
      <c r="G30" s="10" t="s">
        <v>181</v>
      </c>
      <c r="H30" s="98">
        <f>F30*6</f>
        <v>4320</v>
      </c>
      <c r="I30" s="98">
        <f>H30/2</f>
        <v>2160</v>
      </c>
      <c r="J30" s="96">
        <f>H30/4</f>
        <v>1080</v>
      </c>
      <c r="K30" s="94">
        <f t="shared" si="1"/>
        <v>1080</v>
      </c>
      <c r="L30" s="94">
        <f t="shared" si="2"/>
        <v>4320</v>
      </c>
    </row>
    <row r="31" spans="1:12" ht="30" customHeight="1">
      <c r="A31" s="97"/>
      <c r="B31" s="96"/>
      <c r="C31" s="101"/>
      <c r="D31" s="98"/>
      <c r="E31" s="98"/>
      <c r="F31" s="98"/>
      <c r="G31" s="10">
        <v>2023.3</v>
      </c>
      <c r="H31" s="98"/>
      <c r="I31" s="98"/>
      <c r="J31" s="97"/>
      <c r="K31" s="94"/>
      <c r="L31" s="94"/>
    </row>
    <row r="32" spans="1:12" ht="30" customHeight="1">
      <c r="A32" s="99">
        <v>17</v>
      </c>
      <c r="B32" s="96"/>
      <c r="C32" s="98" t="s">
        <v>182</v>
      </c>
      <c r="D32" s="98" t="s">
        <v>145</v>
      </c>
      <c r="E32" s="98" t="s">
        <v>172</v>
      </c>
      <c r="F32" s="10">
        <f>800*(6*0.05+0.6)</f>
        <v>720</v>
      </c>
      <c r="G32" s="10">
        <v>2022.11</v>
      </c>
      <c r="H32" s="98">
        <f>F32+F33*4</f>
        <v>3760</v>
      </c>
      <c r="I32" s="98">
        <f>H32/2</f>
        <v>1880</v>
      </c>
      <c r="J32" s="96">
        <f>H32/4</f>
        <v>940</v>
      </c>
      <c r="K32" s="94">
        <f t="shared" si="1"/>
        <v>940</v>
      </c>
      <c r="L32" s="94">
        <f t="shared" si="2"/>
        <v>3760</v>
      </c>
    </row>
    <row r="33" spans="1:12" ht="30" customHeight="1">
      <c r="A33" s="97"/>
      <c r="B33" s="96"/>
      <c r="C33" s="98"/>
      <c r="D33" s="98"/>
      <c r="E33" s="98"/>
      <c r="F33" s="10">
        <f>800*(7*0.05+0.6)</f>
        <v>760</v>
      </c>
      <c r="G33" s="10" t="s">
        <v>158</v>
      </c>
      <c r="H33" s="98"/>
      <c r="I33" s="98"/>
      <c r="J33" s="97"/>
      <c r="K33" s="94"/>
      <c r="L33" s="94"/>
    </row>
    <row r="34" spans="1:12" ht="30" customHeight="1">
      <c r="A34" s="99">
        <v>18</v>
      </c>
      <c r="B34" s="96"/>
      <c r="C34" s="101" t="s">
        <v>183</v>
      </c>
      <c r="D34" s="98" t="s">
        <v>145</v>
      </c>
      <c r="E34" s="98" t="s">
        <v>184</v>
      </c>
      <c r="F34" s="98">
        <f>800*(7*0.05+0.6)</f>
        <v>760</v>
      </c>
      <c r="G34" s="10" t="s">
        <v>185</v>
      </c>
      <c r="H34" s="98">
        <f>F34*4</f>
        <v>3040</v>
      </c>
      <c r="I34" s="98">
        <f>H34/2</f>
        <v>1520</v>
      </c>
      <c r="J34" s="96">
        <f>H34/4</f>
        <v>760</v>
      </c>
      <c r="K34" s="94">
        <f t="shared" si="1"/>
        <v>760</v>
      </c>
      <c r="L34" s="94">
        <f t="shared" si="2"/>
        <v>3040</v>
      </c>
    </row>
    <row r="35" spans="1:12" ht="24.95" customHeight="1">
      <c r="A35" s="97"/>
      <c r="B35" s="96"/>
      <c r="C35" s="101"/>
      <c r="D35" s="98"/>
      <c r="E35" s="98"/>
      <c r="F35" s="98"/>
      <c r="G35" s="10">
        <v>2023.3</v>
      </c>
      <c r="H35" s="98"/>
      <c r="I35" s="98"/>
      <c r="J35" s="97"/>
      <c r="K35" s="94"/>
      <c r="L35" s="94"/>
    </row>
    <row r="36" spans="1:12" ht="30" customHeight="1">
      <c r="A36" s="99">
        <v>19</v>
      </c>
      <c r="B36" s="96"/>
      <c r="C36" s="101" t="s">
        <v>186</v>
      </c>
      <c r="D36" s="98" t="s">
        <v>175</v>
      </c>
      <c r="E36" s="98" t="s">
        <v>187</v>
      </c>
      <c r="F36" s="98">
        <f>800*(5*0.05+0.4)</f>
        <v>520</v>
      </c>
      <c r="G36" s="10" t="s">
        <v>188</v>
      </c>
      <c r="H36" s="98">
        <f>F36*5</f>
        <v>2600</v>
      </c>
      <c r="I36" s="98">
        <f>H36/2</f>
        <v>1300</v>
      </c>
      <c r="J36" s="96">
        <f>H36/4</f>
        <v>650</v>
      </c>
      <c r="K36" s="94">
        <f t="shared" si="1"/>
        <v>650</v>
      </c>
      <c r="L36" s="94">
        <f t="shared" si="2"/>
        <v>2600</v>
      </c>
    </row>
    <row r="37" spans="1:12" ht="26.1" customHeight="1">
      <c r="A37" s="97"/>
      <c r="B37" s="96"/>
      <c r="C37" s="101"/>
      <c r="D37" s="98"/>
      <c r="E37" s="98"/>
      <c r="F37" s="98"/>
      <c r="G37" s="10">
        <v>2023.3</v>
      </c>
      <c r="H37" s="98"/>
      <c r="I37" s="98"/>
      <c r="J37" s="97"/>
      <c r="K37" s="94"/>
      <c r="L37" s="94"/>
    </row>
    <row r="38" spans="1:12" ht="30" customHeight="1">
      <c r="A38" s="99">
        <v>20</v>
      </c>
      <c r="B38" s="96"/>
      <c r="C38" s="101" t="s">
        <v>189</v>
      </c>
      <c r="D38" s="98" t="s">
        <v>164</v>
      </c>
      <c r="E38" s="98" t="s">
        <v>190</v>
      </c>
      <c r="F38" s="10">
        <v>500</v>
      </c>
      <c r="G38" s="10" t="s">
        <v>166</v>
      </c>
      <c r="H38" s="98">
        <f>F38*3+F39*3</f>
        <v>2700</v>
      </c>
      <c r="I38" s="98">
        <f>H38/2</f>
        <v>1350</v>
      </c>
      <c r="J38" s="96">
        <f>H38/4</f>
        <v>675</v>
      </c>
      <c r="K38" s="94">
        <f t="shared" si="1"/>
        <v>675</v>
      </c>
      <c r="L38" s="94">
        <f t="shared" si="2"/>
        <v>2700</v>
      </c>
    </row>
    <row r="39" spans="1:12" ht="30" customHeight="1">
      <c r="A39" s="97"/>
      <c r="B39" s="96"/>
      <c r="C39" s="101"/>
      <c r="D39" s="98"/>
      <c r="E39" s="98"/>
      <c r="F39" s="10">
        <f>800*(6*0.05+0.2)</f>
        <v>400</v>
      </c>
      <c r="G39" s="10" t="s">
        <v>167</v>
      </c>
      <c r="H39" s="98"/>
      <c r="I39" s="98"/>
      <c r="J39" s="97"/>
      <c r="K39" s="94"/>
      <c r="L39" s="94"/>
    </row>
    <row r="40" spans="1:12" ht="30" customHeight="1">
      <c r="A40" s="99">
        <v>21</v>
      </c>
      <c r="B40" s="96"/>
      <c r="C40" s="101" t="s">
        <v>191</v>
      </c>
      <c r="D40" s="98" t="s">
        <v>164</v>
      </c>
      <c r="E40" s="98" t="s">
        <v>192</v>
      </c>
      <c r="F40" s="98">
        <f>800*(7*0.05+0.4)</f>
        <v>600</v>
      </c>
      <c r="G40" s="10" t="s">
        <v>166</v>
      </c>
      <c r="H40" s="98">
        <f>F40*5</f>
        <v>3000</v>
      </c>
      <c r="I40" s="98">
        <f>H40/2</f>
        <v>1500</v>
      </c>
      <c r="J40" s="96">
        <f>H40/4</f>
        <v>750</v>
      </c>
      <c r="K40" s="94">
        <f t="shared" ref="K40:K71" si="3">H40/4</f>
        <v>750</v>
      </c>
      <c r="L40" s="94">
        <f t="shared" ref="L40:L71" si="4">I40+J40+K40</f>
        <v>3000</v>
      </c>
    </row>
    <row r="41" spans="1:12" ht="30" customHeight="1">
      <c r="A41" s="97"/>
      <c r="B41" s="96"/>
      <c r="C41" s="101"/>
      <c r="D41" s="98"/>
      <c r="E41" s="98"/>
      <c r="F41" s="98"/>
      <c r="G41" s="10" t="s">
        <v>193</v>
      </c>
      <c r="H41" s="98"/>
      <c r="I41" s="98"/>
      <c r="J41" s="97"/>
      <c r="K41" s="94"/>
      <c r="L41" s="94"/>
    </row>
    <row r="42" spans="1:12" ht="30" customHeight="1">
      <c r="A42" s="99">
        <v>22</v>
      </c>
      <c r="B42" s="96"/>
      <c r="C42" s="101" t="s">
        <v>194</v>
      </c>
      <c r="D42" s="98" t="s">
        <v>175</v>
      </c>
      <c r="E42" s="98" t="s">
        <v>195</v>
      </c>
      <c r="F42" s="98">
        <f>800*(7*0.05+0.6)</f>
        <v>760</v>
      </c>
      <c r="G42" s="10" t="s">
        <v>166</v>
      </c>
      <c r="H42" s="98">
        <f>F42*5</f>
        <v>3800</v>
      </c>
      <c r="I42" s="98">
        <f>H42/2</f>
        <v>1900</v>
      </c>
      <c r="J42" s="96">
        <f>H42/4</f>
        <v>950</v>
      </c>
      <c r="K42" s="94">
        <f t="shared" si="3"/>
        <v>950</v>
      </c>
      <c r="L42" s="94">
        <f t="shared" si="4"/>
        <v>3800</v>
      </c>
    </row>
    <row r="43" spans="1:12" ht="30" customHeight="1">
      <c r="A43" s="97"/>
      <c r="B43" s="96"/>
      <c r="C43" s="101"/>
      <c r="D43" s="98"/>
      <c r="E43" s="98"/>
      <c r="F43" s="98"/>
      <c r="G43" s="10" t="s">
        <v>193</v>
      </c>
      <c r="H43" s="98"/>
      <c r="I43" s="98"/>
      <c r="J43" s="97"/>
      <c r="K43" s="94"/>
      <c r="L43" s="94"/>
    </row>
    <row r="44" spans="1:12" ht="30" customHeight="1">
      <c r="A44" s="10">
        <v>23</v>
      </c>
      <c r="B44" s="96"/>
      <c r="C44" s="10" t="s">
        <v>196</v>
      </c>
      <c r="D44" s="10" t="s">
        <v>164</v>
      </c>
      <c r="E44" s="10" t="s">
        <v>192</v>
      </c>
      <c r="F44" s="10">
        <f>800*(7*0.05+0.4)</f>
        <v>600</v>
      </c>
      <c r="G44" s="10" t="s">
        <v>147</v>
      </c>
      <c r="H44" s="10">
        <f>F44*6</f>
        <v>3600</v>
      </c>
      <c r="I44" s="10">
        <f>H44/2</f>
        <v>1800</v>
      </c>
      <c r="J44" s="11">
        <f>H44/4</f>
        <v>900</v>
      </c>
      <c r="K44" s="14">
        <f t="shared" si="3"/>
        <v>900</v>
      </c>
      <c r="L44" s="14">
        <f t="shared" si="4"/>
        <v>3600</v>
      </c>
    </row>
    <row r="45" spans="1:12" ht="30" customHeight="1">
      <c r="A45" s="99">
        <v>24</v>
      </c>
      <c r="B45" s="96"/>
      <c r="C45" s="101" t="s">
        <v>197</v>
      </c>
      <c r="D45" s="98" t="s">
        <v>164</v>
      </c>
      <c r="E45" s="98" t="s">
        <v>190</v>
      </c>
      <c r="F45" s="14">
        <v>500</v>
      </c>
      <c r="G45" s="10">
        <v>2022.1</v>
      </c>
      <c r="H45" s="98">
        <f>F45+F46*3</f>
        <v>1700</v>
      </c>
      <c r="I45" s="98">
        <f>H45/2</f>
        <v>850</v>
      </c>
      <c r="J45" s="96">
        <f>H45/4</f>
        <v>425</v>
      </c>
      <c r="K45" s="94">
        <f t="shared" si="3"/>
        <v>425</v>
      </c>
      <c r="L45" s="94">
        <f t="shared" si="4"/>
        <v>1700</v>
      </c>
    </row>
    <row r="46" spans="1:12" ht="29.1" customHeight="1">
      <c r="A46" s="97"/>
      <c r="B46" s="96"/>
      <c r="C46" s="101"/>
      <c r="D46" s="98"/>
      <c r="E46" s="98"/>
      <c r="F46" s="10">
        <f>800*(6*0.05+0.2)</f>
        <v>400</v>
      </c>
      <c r="G46" s="10" t="s">
        <v>167</v>
      </c>
      <c r="H46" s="98"/>
      <c r="I46" s="98"/>
      <c r="J46" s="97"/>
      <c r="K46" s="94"/>
      <c r="L46" s="94"/>
    </row>
    <row r="47" spans="1:12" ht="30" customHeight="1">
      <c r="A47" s="10">
        <v>25</v>
      </c>
      <c r="B47" s="96"/>
      <c r="C47" s="13" t="s">
        <v>198</v>
      </c>
      <c r="D47" s="10" t="s">
        <v>164</v>
      </c>
      <c r="E47" s="10" t="s">
        <v>190</v>
      </c>
      <c r="F47" s="10">
        <f>800*(6*0.05+0.4)</f>
        <v>560</v>
      </c>
      <c r="G47" s="10" t="s">
        <v>147</v>
      </c>
      <c r="H47" s="10">
        <f>F47*6</f>
        <v>3360</v>
      </c>
      <c r="I47" s="10">
        <f>H47/2</f>
        <v>1680</v>
      </c>
      <c r="J47" s="11">
        <f>H47/4</f>
        <v>840</v>
      </c>
      <c r="K47" s="14">
        <f t="shared" si="3"/>
        <v>840</v>
      </c>
      <c r="L47" s="14">
        <f t="shared" si="4"/>
        <v>3360</v>
      </c>
    </row>
    <row r="48" spans="1:12" ht="30" customHeight="1">
      <c r="A48" s="10">
        <v>26</v>
      </c>
      <c r="B48" s="96"/>
      <c r="C48" s="10" t="s">
        <v>199</v>
      </c>
      <c r="D48" s="10" t="s">
        <v>164</v>
      </c>
      <c r="E48" s="10" t="s">
        <v>192</v>
      </c>
      <c r="F48" s="10">
        <f>800*(7*0.05+0.6)</f>
        <v>760</v>
      </c>
      <c r="G48" s="10" t="s">
        <v>147</v>
      </c>
      <c r="H48" s="10">
        <f>F48*6</f>
        <v>4560</v>
      </c>
      <c r="I48" s="10">
        <f>H48/2</f>
        <v>2280</v>
      </c>
      <c r="J48" s="11">
        <f>H48/4</f>
        <v>1140</v>
      </c>
      <c r="K48" s="14">
        <f t="shared" si="3"/>
        <v>1140</v>
      </c>
      <c r="L48" s="14">
        <f t="shared" si="4"/>
        <v>4560</v>
      </c>
    </row>
    <row r="49" spans="1:12" ht="27" customHeight="1">
      <c r="A49" s="99">
        <v>27</v>
      </c>
      <c r="B49" s="96"/>
      <c r="C49" s="101" t="s">
        <v>200</v>
      </c>
      <c r="D49" s="98" t="s">
        <v>164</v>
      </c>
      <c r="E49" s="98" t="s">
        <v>190</v>
      </c>
      <c r="F49" s="98">
        <f>800*(6*0.05+0.4)</f>
        <v>560</v>
      </c>
      <c r="G49" s="10" t="s">
        <v>166</v>
      </c>
      <c r="H49" s="98">
        <f>F49*6</f>
        <v>3360</v>
      </c>
      <c r="I49" s="98">
        <f>H49/2</f>
        <v>1680</v>
      </c>
      <c r="J49" s="96">
        <f>H49/4</f>
        <v>840</v>
      </c>
      <c r="K49" s="94">
        <f t="shared" si="3"/>
        <v>840</v>
      </c>
      <c r="L49" s="94">
        <f t="shared" si="4"/>
        <v>3360</v>
      </c>
    </row>
    <row r="50" spans="1:12" ht="27" customHeight="1">
      <c r="A50" s="97"/>
      <c r="B50" s="96"/>
      <c r="C50" s="101"/>
      <c r="D50" s="98"/>
      <c r="E50" s="98"/>
      <c r="F50" s="98"/>
      <c r="G50" s="10" t="s">
        <v>167</v>
      </c>
      <c r="H50" s="98"/>
      <c r="I50" s="98"/>
      <c r="J50" s="97"/>
      <c r="K50" s="94"/>
      <c r="L50" s="94"/>
    </row>
    <row r="51" spans="1:12" ht="26.1" customHeight="1">
      <c r="A51" s="99">
        <v>28</v>
      </c>
      <c r="B51" s="96"/>
      <c r="C51" s="98" t="s">
        <v>201</v>
      </c>
      <c r="D51" s="98" t="s">
        <v>145</v>
      </c>
      <c r="E51" s="98" t="s">
        <v>98</v>
      </c>
      <c r="F51" s="10">
        <f>800*(5*0.05+0.4)</f>
        <v>520</v>
      </c>
      <c r="G51" s="10">
        <v>2022.1</v>
      </c>
      <c r="H51" s="98">
        <f>F51+F52*3</f>
        <v>2200</v>
      </c>
      <c r="I51" s="98">
        <f t="shared" ref="I51:I57" si="5">H51/2</f>
        <v>1100</v>
      </c>
      <c r="J51" s="96">
        <f>H51/4</f>
        <v>550</v>
      </c>
      <c r="K51" s="94">
        <f t="shared" si="3"/>
        <v>550</v>
      </c>
      <c r="L51" s="94">
        <f t="shared" si="4"/>
        <v>2200</v>
      </c>
    </row>
    <row r="52" spans="1:12" ht="27" customHeight="1">
      <c r="A52" s="96"/>
      <c r="B52" s="96"/>
      <c r="C52" s="98"/>
      <c r="D52" s="98"/>
      <c r="E52" s="98"/>
      <c r="F52" s="98">
        <f>800*(6*0.05+0.4)</f>
        <v>560</v>
      </c>
      <c r="G52" s="10" t="s">
        <v>202</v>
      </c>
      <c r="H52" s="98"/>
      <c r="I52" s="98"/>
      <c r="J52" s="96"/>
      <c r="K52" s="94"/>
      <c r="L52" s="94"/>
    </row>
    <row r="53" spans="1:12" ht="24" customHeight="1">
      <c r="A53" s="97"/>
      <c r="B53" s="96"/>
      <c r="C53" s="98"/>
      <c r="D53" s="98"/>
      <c r="E53" s="98"/>
      <c r="F53" s="98"/>
      <c r="G53" s="10">
        <v>2023.3</v>
      </c>
      <c r="H53" s="98"/>
      <c r="I53" s="98"/>
      <c r="J53" s="97"/>
      <c r="K53" s="94"/>
      <c r="L53" s="94"/>
    </row>
    <row r="54" spans="1:12" ht="27" customHeight="1">
      <c r="A54" s="99">
        <v>29</v>
      </c>
      <c r="B54" s="96"/>
      <c r="C54" s="98" t="s">
        <v>203</v>
      </c>
      <c r="D54" s="98" t="s">
        <v>160</v>
      </c>
      <c r="E54" s="98" t="s">
        <v>161</v>
      </c>
      <c r="F54" s="10">
        <f>800*(4*0.05+0.4)</f>
        <v>480</v>
      </c>
      <c r="G54" s="10" t="s">
        <v>162</v>
      </c>
      <c r="H54" s="98">
        <f>F54*2+F55*3</f>
        <v>2520</v>
      </c>
      <c r="I54" s="98">
        <f t="shared" si="5"/>
        <v>1260</v>
      </c>
      <c r="J54" s="96">
        <f>H54/4</f>
        <v>630</v>
      </c>
      <c r="K54" s="94">
        <f t="shared" si="3"/>
        <v>630</v>
      </c>
      <c r="L54" s="94">
        <f t="shared" si="4"/>
        <v>2520</v>
      </c>
    </row>
    <row r="55" spans="1:12" ht="30" customHeight="1">
      <c r="A55" s="97"/>
      <c r="B55" s="96"/>
      <c r="C55" s="98"/>
      <c r="D55" s="98"/>
      <c r="E55" s="98"/>
      <c r="F55" s="10">
        <f>800*(5*0.05+0.4)</f>
        <v>520</v>
      </c>
      <c r="G55" s="10" t="s">
        <v>167</v>
      </c>
      <c r="H55" s="98"/>
      <c r="I55" s="98"/>
      <c r="J55" s="97"/>
      <c r="K55" s="94"/>
      <c r="L55" s="94"/>
    </row>
    <row r="56" spans="1:12" ht="29.1" customHeight="1">
      <c r="A56" s="10">
        <v>30</v>
      </c>
      <c r="B56" s="96"/>
      <c r="C56" s="10" t="s">
        <v>204</v>
      </c>
      <c r="D56" s="10" t="s">
        <v>164</v>
      </c>
      <c r="E56" s="10" t="s">
        <v>192</v>
      </c>
      <c r="F56" s="10">
        <f>800*(7*0.05+0.4)</f>
        <v>600</v>
      </c>
      <c r="G56" s="10">
        <v>2022.1</v>
      </c>
      <c r="H56" s="10">
        <f>F56</f>
        <v>600</v>
      </c>
      <c r="I56" s="10">
        <f t="shared" si="5"/>
        <v>300</v>
      </c>
      <c r="J56" s="11">
        <f>H56/4</f>
        <v>150</v>
      </c>
      <c r="K56" s="14">
        <f t="shared" si="3"/>
        <v>150</v>
      </c>
      <c r="L56" s="14">
        <f t="shared" si="4"/>
        <v>600</v>
      </c>
    </row>
    <row r="57" spans="1:12" ht="27" customHeight="1">
      <c r="A57" s="99">
        <v>31</v>
      </c>
      <c r="B57" s="96"/>
      <c r="C57" s="100" t="s">
        <v>205</v>
      </c>
      <c r="D57" s="98" t="s">
        <v>164</v>
      </c>
      <c r="E57" s="98" t="s">
        <v>206</v>
      </c>
      <c r="F57" s="10">
        <v>500</v>
      </c>
      <c r="G57" s="10" t="s">
        <v>166</v>
      </c>
      <c r="H57" s="98">
        <f>F57*3+F58</f>
        <v>1940</v>
      </c>
      <c r="I57" s="98">
        <f t="shared" si="5"/>
        <v>970</v>
      </c>
      <c r="J57" s="96">
        <f>H57/4</f>
        <v>485</v>
      </c>
      <c r="K57" s="94">
        <f t="shared" si="3"/>
        <v>485</v>
      </c>
      <c r="L57" s="94">
        <f t="shared" si="4"/>
        <v>1940</v>
      </c>
    </row>
    <row r="58" spans="1:12" ht="30" customHeight="1">
      <c r="A58" s="97"/>
      <c r="B58" s="96"/>
      <c r="C58" s="100"/>
      <c r="D58" s="98"/>
      <c r="E58" s="98"/>
      <c r="F58" s="10">
        <f>800*(7*0.05+0.2)</f>
        <v>440</v>
      </c>
      <c r="G58" s="10">
        <v>2023.1</v>
      </c>
      <c r="H58" s="98"/>
      <c r="I58" s="98"/>
      <c r="J58" s="97"/>
      <c r="K58" s="94"/>
      <c r="L58" s="94"/>
    </row>
    <row r="59" spans="1:12" ht="30" customHeight="1">
      <c r="A59" s="10">
        <v>32</v>
      </c>
      <c r="B59" s="96"/>
      <c r="C59" s="13" t="s">
        <v>207</v>
      </c>
      <c r="D59" s="10" t="s">
        <v>145</v>
      </c>
      <c r="E59" s="10" t="s">
        <v>208</v>
      </c>
      <c r="F59" s="10">
        <v>800</v>
      </c>
      <c r="G59" s="10" t="s">
        <v>147</v>
      </c>
      <c r="H59" s="10">
        <v>4800</v>
      </c>
      <c r="I59" s="10">
        <f>H59/2</f>
        <v>2400</v>
      </c>
      <c r="J59" s="11">
        <f>H59/4</f>
        <v>1200</v>
      </c>
      <c r="K59" s="14">
        <f t="shared" si="3"/>
        <v>1200</v>
      </c>
      <c r="L59" s="14">
        <f t="shared" si="4"/>
        <v>4800</v>
      </c>
    </row>
    <row r="60" spans="1:12" ht="30" customHeight="1">
      <c r="A60" s="99">
        <v>33</v>
      </c>
      <c r="B60" s="96"/>
      <c r="C60" s="98" t="s">
        <v>209</v>
      </c>
      <c r="D60" s="98" t="s">
        <v>160</v>
      </c>
      <c r="E60" s="98" t="s">
        <v>161</v>
      </c>
      <c r="F60" s="10">
        <f>800*(4*0.05+0.4)</f>
        <v>480</v>
      </c>
      <c r="G60" s="10">
        <v>2022.1</v>
      </c>
      <c r="H60" s="98">
        <f>F60+F61</f>
        <v>1000</v>
      </c>
      <c r="I60" s="98">
        <f>H60/2</f>
        <v>500</v>
      </c>
      <c r="J60" s="96">
        <f>H60/4</f>
        <v>250</v>
      </c>
      <c r="K60" s="94">
        <f t="shared" si="3"/>
        <v>250</v>
      </c>
      <c r="L60" s="94">
        <f t="shared" si="4"/>
        <v>1000</v>
      </c>
    </row>
    <row r="61" spans="1:12" ht="30" customHeight="1">
      <c r="A61" s="97"/>
      <c r="B61" s="96"/>
      <c r="C61" s="98"/>
      <c r="D61" s="98"/>
      <c r="E61" s="98"/>
      <c r="F61" s="10">
        <f>800*(5*0.05+0.4)</f>
        <v>520</v>
      </c>
      <c r="G61" s="10">
        <v>2022.12</v>
      </c>
      <c r="H61" s="98"/>
      <c r="I61" s="98"/>
      <c r="J61" s="97"/>
      <c r="K61" s="94"/>
      <c r="L61" s="94"/>
    </row>
    <row r="62" spans="1:12" ht="30" customHeight="1">
      <c r="A62" s="10">
        <v>34</v>
      </c>
      <c r="B62" s="96"/>
      <c r="C62" s="13" t="s">
        <v>210</v>
      </c>
      <c r="D62" s="10" t="s">
        <v>164</v>
      </c>
      <c r="E62" s="10" t="s">
        <v>190</v>
      </c>
      <c r="F62" s="10">
        <f>800*(6*0.05+0.4)</f>
        <v>560</v>
      </c>
      <c r="G62" s="10" t="s">
        <v>147</v>
      </c>
      <c r="H62" s="10">
        <f>F62*6</f>
        <v>3360</v>
      </c>
      <c r="I62" s="10">
        <f>H62/2</f>
        <v>1680</v>
      </c>
      <c r="J62" s="11">
        <f>H62/4</f>
        <v>840</v>
      </c>
      <c r="K62" s="14">
        <f t="shared" si="3"/>
        <v>840</v>
      </c>
      <c r="L62" s="14">
        <f t="shared" si="4"/>
        <v>3360</v>
      </c>
    </row>
    <row r="63" spans="1:12" ht="30" customHeight="1">
      <c r="A63" s="99">
        <v>35</v>
      </c>
      <c r="B63" s="96"/>
      <c r="C63" s="101" t="s">
        <v>211</v>
      </c>
      <c r="D63" s="98" t="s">
        <v>160</v>
      </c>
      <c r="E63" s="98" t="s">
        <v>161</v>
      </c>
      <c r="F63" s="10">
        <f>800*(4*0.05+0.4)</f>
        <v>480</v>
      </c>
      <c r="G63" s="10" t="s">
        <v>162</v>
      </c>
      <c r="H63" s="98">
        <f>F63*2+F64*3</f>
        <v>2520</v>
      </c>
      <c r="I63" s="98">
        <f>H63/2</f>
        <v>1260</v>
      </c>
      <c r="J63" s="96">
        <f>H63/4</f>
        <v>630</v>
      </c>
      <c r="K63" s="94">
        <f t="shared" si="3"/>
        <v>630</v>
      </c>
      <c r="L63" s="94">
        <f t="shared" si="4"/>
        <v>2520</v>
      </c>
    </row>
    <row r="64" spans="1:12" ht="30" customHeight="1">
      <c r="A64" s="97"/>
      <c r="B64" s="96"/>
      <c r="C64" s="101"/>
      <c r="D64" s="98"/>
      <c r="E64" s="98"/>
      <c r="F64" s="10">
        <f>800*(5*0.05+0.4)</f>
        <v>520</v>
      </c>
      <c r="G64" s="10" t="s">
        <v>158</v>
      </c>
      <c r="H64" s="98"/>
      <c r="I64" s="98"/>
      <c r="J64" s="97"/>
      <c r="K64" s="94"/>
      <c r="L64" s="94"/>
    </row>
    <row r="65" spans="1:12" ht="48" customHeight="1">
      <c r="A65" s="10">
        <v>36</v>
      </c>
      <c r="B65" s="96"/>
      <c r="C65" s="10" t="s">
        <v>212</v>
      </c>
      <c r="D65" s="10" t="s">
        <v>213</v>
      </c>
      <c r="E65" s="10" t="s">
        <v>190</v>
      </c>
      <c r="F65" s="10">
        <f>800*(6*0.05+0.6)</f>
        <v>720</v>
      </c>
      <c r="G65" s="10" t="s">
        <v>147</v>
      </c>
      <c r="H65" s="10">
        <f>F65*6</f>
        <v>4320</v>
      </c>
      <c r="I65" s="10">
        <f>H65/2</f>
        <v>2160</v>
      </c>
      <c r="J65" s="11">
        <f>H65/4</f>
        <v>1080</v>
      </c>
      <c r="K65" s="14">
        <f t="shared" si="3"/>
        <v>1080</v>
      </c>
      <c r="L65" s="14">
        <f t="shared" si="4"/>
        <v>4320</v>
      </c>
    </row>
    <row r="66" spans="1:12" ht="39.950000000000003" customHeight="1">
      <c r="A66" s="10">
        <v>37</v>
      </c>
      <c r="B66" s="96"/>
      <c r="C66" s="13" t="s">
        <v>214</v>
      </c>
      <c r="D66" s="10" t="s">
        <v>160</v>
      </c>
      <c r="E66" s="10" t="s">
        <v>153</v>
      </c>
      <c r="F66" s="10">
        <f>800*(4*0.05+0.4)</f>
        <v>480</v>
      </c>
      <c r="G66" s="10" t="s">
        <v>215</v>
      </c>
      <c r="H66" s="10">
        <f>F66*5</f>
        <v>2400</v>
      </c>
      <c r="I66" s="10">
        <f>H66/2</f>
        <v>1200</v>
      </c>
      <c r="J66" s="11">
        <f>H66/4</f>
        <v>600</v>
      </c>
      <c r="K66" s="14">
        <f t="shared" si="3"/>
        <v>600</v>
      </c>
      <c r="L66" s="14">
        <f t="shared" si="4"/>
        <v>2400</v>
      </c>
    </row>
    <row r="67" spans="1:12" ht="32.1" customHeight="1">
      <c r="A67" s="10">
        <v>38</v>
      </c>
      <c r="B67" s="96"/>
      <c r="C67" s="10" t="s">
        <v>216</v>
      </c>
      <c r="D67" s="10" t="s">
        <v>141</v>
      </c>
      <c r="E67" s="10" t="s">
        <v>170</v>
      </c>
      <c r="F67" s="10">
        <f>800*(3*0.05+0.4)</f>
        <v>440</v>
      </c>
      <c r="G67" s="10" t="s">
        <v>215</v>
      </c>
      <c r="H67" s="10">
        <f>F67*5</f>
        <v>2200</v>
      </c>
      <c r="I67" s="10">
        <f>H67/2</f>
        <v>1100</v>
      </c>
      <c r="J67" s="11">
        <f>H67/4</f>
        <v>550</v>
      </c>
      <c r="K67" s="14">
        <f t="shared" si="3"/>
        <v>550</v>
      </c>
      <c r="L67" s="14">
        <f t="shared" si="4"/>
        <v>2200</v>
      </c>
    </row>
    <row r="68" spans="1:12" ht="30" customHeight="1">
      <c r="A68" s="99">
        <v>39</v>
      </c>
      <c r="B68" s="96"/>
      <c r="C68" s="98" t="s">
        <v>217</v>
      </c>
      <c r="D68" s="98" t="s">
        <v>160</v>
      </c>
      <c r="E68" s="98" t="s">
        <v>161</v>
      </c>
      <c r="F68" s="10">
        <f>800*(4*0.05+0.4)</f>
        <v>480</v>
      </c>
      <c r="G68" s="10" t="s">
        <v>162</v>
      </c>
      <c r="H68" s="98">
        <f>F68*2+F69*4</f>
        <v>3040</v>
      </c>
      <c r="I68" s="98">
        <f>H68/2</f>
        <v>1520</v>
      </c>
      <c r="J68" s="96">
        <f>H68/4</f>
        <v>760</v>
      </c>
      <c r="K68" s="94">
        <f t="shared" si="3"/>
        <v>760</v>
      </c>
      <c r="L68" s="94">
        <f t="shared" si="4"/>
        <v>3040</v>
      </c>
    </row>
    <row r="69" spans="1:12" ht="24" customHeight="1">
      <c r="A69" s="97"/>
      <c r="B69" s="96"/>
      <c r="C69" s="98"/>
      <c r="D69" s="98"/>
      <c r="E69" s="98"/>
      <c r="F69" s="10">
        <f>800*(5*0.05+0.4)</f>
        <v>520</v>
      </c>
      <c r="G69" s="10" t="s">
        <v>158</v>
      </c>
      <c r="H69" s="98"/>
      <c r="I69" s="98"/>
      <c r="J69" s="97"/>
      <c r="K69" s="94"/>
      <c r="L69" s="94"/>
    </row>
    <row r="70" spans="1:12" ht="27" customHeight="1">
      <c r="A70" s="10">
        <v>40</v>
      </c>
      <c r="B70" s="96"/>
      <c r="C70" s="13" t="s">
        <v>218</v>
      </c>
      <c r="D70" s="10" t="s">
        <v>160</v>
      </c>
      <c r="E70" s="10" t="s">
        <v>153</v>
      </c>
      <c r="F70" s="10">
        <f>800*(4*0.05+0.4)</f>
        <v>480</v>
      </c>
      <c r="G70" s="10" t="s">
        <v>147</v>
      </c>
      <c r="H70" s="10">
        <f>F70*6</f>
        <v>2880</v>
      </c>
      <c r="I70" s="10">
        <f>H70/2</f>
        <v>1440</v>
      </c>
      <c r="J70" s="11">
        <f>H70/4</f>
        <v>720</v>
      </c>
      <c r="K70" s="14">
        <f t="shared" si="3"/>
        <v>720</v>
      </c>
      <c r="L70" s="14">
        <f t="shared" si="4"/>
        <v>2880</v>
      </c>
    </row>
    <row r="71" spans="1:12" ht="24.95" customHeight="1">
      <c r="A71" s="99">
        <v>41</v>
      </c>
      <c r="B71" s="96"/>
      <c r="C71" s="101" t="s">
        <v>219</v>
      </c>
      <c r="D71" s="98" t="s">
        <v>145</v>
      </c>
      <c r="E71" s="98" t="s">
        <v>220</v>
      </c>
      <c r="F71" s="10">
        <f>800*(6*0.05+0.6)</f>
        <v>720</v>
      </c>
      <c r="G71" s="10" t="s">
        <v>181</v>
      </c>
      <c r="H71" s="98">
        <f>F71*5+F72</f>
        <v>4360</v>
      </c>
      <c r="I71" s="98">
        <f>H71/2</f>
        <v>2180</v>
      </c>
      <c r="J71" s="96">
        <f>H71/4</f>
        <v>1090</v>
      </c>
      <c r="K71" s="94">
        <f t="shared" si="3"/>
        <v>1090</v>
      </c>
      <c r="L71" s="94">
        <f t="shared" si="4"/>
        <v>4360</v>
      </c>
    </row>
    <row r="72" spans="1:12" ht="30" customHeight="1">
      <c r="A72" s="97"/>
      <c r="B72" s="96"/>
      <c r="C72" s="101"/>
      <c r="D72" s="98"/>
      <c r="E72" s="98"/>
      <c r="F72" s="10">
        <f>800*(7*0.05+0.6)</f>
        <v>760</v>
      </c>
      <c r="G72" s="10">
        <v>2023.3</v>
      </c>
      <c r="H72" s="98"/>
      <c r="I72" s="98"/>
      <c r="J72" s="97"/>
      <c r="K72" s="94"/>
      <c r="L72" s="94"/>
    </row>
    <row r="73" spans="1:12" ht="30" customHeight="1">
      <c r="A73" s="10">
        <v>42</v>
      </c>
      <c r="B73" s="96"/>
      <c r="C73" s="13" t="s">
        <v>221</v>
      </c>
      <c r="D73" s="10" t="s">
        <v>141</v>
      </c>
      <c r="E73" s="10" t="s">
        <v>170</v>
      </c>
      <c r="F73" s="10">
        <v>200</v>
      </c>
      <c r="G73" s="10" t="s">
        <v>166</v>
      </c>
      <c r="H73" s="10">
        <f>F73*3</f>
        <v>600</v>
      </c>
      <c r="I73" s="10">
        <f>H73/2</f>
        <v>300</v>
      </c>
      <c r="J73" s="11">
        <f>H73/4</f>
        <v>150</v>
      </c>
      <c r="K73" s="14">
        <f t="shared" ref="K73:K97" si="6">H73/4</f>
        <v>150</v>
      </c>
      <c r="L73" s="14">
        <f t="shared" ref="L73:L97" si="7">I73+J73+K73</f>
        <v>600</v>
      </c>
    </row>
    <row r="74" spans="1:12" ht="30" customHeight="1">
      <c r="A74" s="99">
        <v>43</v>
      </c>
      <c r="B74" s="96"/>
      <c r="C74" s="101" t="s">
        <v>222</v>
      </c>
      <c r="D74" s="98" t="s">
        <v>223</v>
      </c>
      <c r="E74" s="98" t="s">
        <v>123</v>
      </c>
      <c r="F74" s="98">
        <f>800*(3*0.05+0.4)</f>
        <v>440</v>
      </c>
      <c r="G74" s="10">
        <v>2022.11</v>
      </c>
      <c r="H74" s="98">
        <f>F74*4</f>
        <v>1760</v>
      </c>
      <c r="I74" s="98">
        <f>H74/2</f>
        <v>880</v>
      </c>
      <c r="J74" s="96">
        <f>H74/4</f>
        <v>440</v>
      </c>
      <c r="K74" s="94">
        <f t="shared" si="6"/>
        <v>440</v>
      </c>
      <c r="L74" s="94">
        <f t="shared" si="7"/>
        <v>1760</v>
      </c>
    </row>
    <row r="75" spans="1:12" ht="30" customHeight="1">
      <c r="A75" s="97"/>
      <c r="B75" s="96"/>
      <c r="C75" s="101"/>
      <c r="D75" s="98"/>
      <c r="E75" s="98"/>
      <c r="F75" s="98"/>
      <c r="G75" s="10" t="s">
        <v>167</v>
      </c>
      <c r="H75" s="98"/>
      <c r="I75" s="98"/>
      <c r="J75" s="97"/>
      <c r="K75" s="94"/>
      <c r="L75" s="94"/>
    </row>
    <row r="76" spans="1:12" ht="30" customHeight="1">
      <c r="A76" s="10">
        <v>44</v>
      </c>
      <c r="B76" s="96"/>
      <c r="C76" s="13" t="s">
        <v>224</v>
      </c>
      <c r="D76" s="10" t="s">
        <v>145</v>
      </c>
      <c r="E76" s="10" t="s">
        <v>184</v>
      </c>
      <c r="F76" s="10">
        <f>800*(7*0.05+0.6)</f>
        <v>760</v>
      </c>
      <c r="G76" s="10" t="s">
        <v>147</v>
      </c>
      <c r="H76" s="10">
        <f>F76*6</f>
        <v>4560</v>
      </c>
      <c r="I76" s="10">
        <f>H76/2</f>
        <v>2280</v>
      </c>
      <c r="J76" s="11">
        <f>H76/4</f>
        <v>1140</v>
      </c>
      <c r="K76" s="14">
        <f t="shared" si="6"/>
        <v>1140</v>
      </c>
      <c r="L76" s="14">
        <f t="shared" si="7"/>
        <v>4560</v>
      </c>
    </row>
    <row r="77" spans="1:12" ht="30" customHeight="1">
      <c r="A77" s="10">
        <v>45</v>
      </c>
      <c r="B77" s="96"/>
      <c r="C77" s="10" t="s">
        <v>225</v>
      </c>
      <c r="D77" s="10" t="s">
        <v>141</v>
      </c>
      <c r="E77" s="10" t="s">
        <v>170</v>
      </c>
      <c r="F77" s="10">
        <f>800*(3*0.05+0.4)</f>
        <v>440</v>
      </c>
      <c r="G77" s="10" t="s">
        <v>147</v>
      </c>
      <c r="H77" s="10">
        <f>F77*6</f>
        <v>2640</v>
      </c>
      <c r="I77" s="10">
        <f>H77/2</f>
        <v>1320</v>
      </c>
      <c r="J77" s="11">
        <f>H77/4</f>
        <v>660</v>
      </c>
      <c r="K77" s="14">
        <f t="shared" si="6"/>
        <v>660</v>
      </c>
      <c r="L77" s="14">
        <f t="shared" si="7"/>
        <v>2640</v>
      </c>
    </row>
    <row r="78" spans="1:12" ht="30" customHeight="1">
      <c r="A78" s="99">
        <v>46</v>
      </c>
      <c r="B78" s="96"/>
      <c r="C78" s="101" t="s">
        <v>226</v>
      </c>
      <c r="D78" s="98" t="s">
        <v>223</v>
      </c>
      <c r="E78" s="98" t="s">
        <v>220</v>
      </c>
      <c r="F78" s="10">
        <f>800*(7*0.05+0.4)</f>
        <v>600</v>
      </c>
      <c r="G78" s="10" t="s">
        <v>188</v>
      </c>
      <c r="H78" s="98">
        <f>F78*4+F79*2</f>
        <v>3680</v>
      </c>
      <c r="I78" s="98">
        <f>H78/2</f>
        <v>1840</v>
      </c>
      <c r="J78" s="96">
        <f>H78/4</f>
        <v>920</v>
      </c>
      <c r="K78" s="94">
        <f t="shared" si="6"/>
        <v>920</v>
      </c>
      <c r="L78" s="94">
        <f t="shared" si="7"/>
        <v>3680</v>
      </c>
    </row>
    <row r="79" spans="1:12" ht="30" customHeight="1">
      <c r="A79" s="97"/>
      <c r="B79" s="96"/>
      <c r="C79" s="101"/>
      <c r="D79" s="98"/>
      <c r="E79" s="98"/>
      <c r="F79" s="10">
        <f>800*(8*0.05+0.4)</f>
        <v>640</v>
      </c>
      <c r="G79" s="10" t="s">
        <v>193</v>
      </c>
      <c r="H79" s="98"/>
      <c r="I79" s="98"/>
      <c r="J79" s="97"/>
      <c r="K79" s="94"/>
      <c r="L79" s="94"/>
    </row>
    <row r="80" spans="1:12" ht="30" customHeight="1">
      <c r="A80" s="10">
        <v>47</v>
      </c>
      <c r="B80" s="96"/>
      <c r="C80" s="16" t="s">
        <v>227</v>
      </c>
      <c r="D80" s="10" t="s">
        <v>223</v>
      </c>
      <c r="E80" s="10" t="s">
        <v>228</v>
      </c>
      <c r="F80" s="10">
        <f>800*(5*0.05+0.4)</f>
        <v>520</v>
      </c>
      <c r="G80" s="10" t="s">
        <v>193</v>
      </c>
      <c r="H80" s="10">
        <f>F80*2</f>
        <v>1040</v>
      </c>
      <c r="I80" s="10">
        <f>H80/2</f>
        <v>520</v>
      </c>
      <c r="J80" s="11">
        <f>H80/4</f>
        <v>260</v>
      </c>
      <c r="K80" s="14">
        <f t="shared" si="6"/>
        <v>260</v>
      </c>
      <c r="L80" s="14">
        <f t="shared" si="7"/>
        <v>1040</v>
      </c>
    </row>
    <row r="81" spans="1:12" ht="30" customHeight="1">
      <c r="A81" s="10">
        <v>48</v>
      </c>
      <c r="B81" s="96"/>
      <c r="C81" s="13" t="s">
        <v>229</v>
      </c>
      <c r="D81" s="10" t="s">
        <v>145</v>
      </c>
      <c r="E81" s="10" t="s">
        <v>230</v>
      </c>
      <c r="F81" s="10">
        <f>800*(7*0.05+0.6)</f>
        <v>760</v>
      </c>
      <c r="G81" s="10" t="s">
        <v>193</v>
      </c>
      <c r="H81" s="10">
        <f>F81*2</f>
        <v>1520</v>
      </c>
      <c r="I81" s="10">
        <f>H81/2</f>
        <v>760</v>
      </c>
      <c r="J81" s="11">
        <f>H81/4</f>
        <v>380</v>
      </c>
      <c r="K81" s="14">
        <f t="shared" si="6"/>
        <v>380</v>
      </c>
      <c r="L81" s="14">
        <f t="shared" si="7"/>
        <v>1520</v>
      </c>
    </row>
    <row r="82" spans="1:12" ht="30" customHeight="1">
      <c r="A82" s="10">
        <v>49</v>
      </c>
      <c r="B82" s="96"/>
      <c r="C82" s="13" t="s">
        <v>231</v>
      </c>
      <c r="D82" s="10" t="s">
        <v>145</v>
      </c>
      <c r="E82" s="10" t="s">
        <v>230</v>
      </c>
      <c r="F82" s="10">
        <f>800*(7*0.05+0.6)</f>
        <v>760</v>
      </c>
      <c r="G82" s="10" t="s">
        <v>147</v>
      </c>
      <c r="H82" s="10">
        <f>F82*6</f>
        <v>4560</v>
      </c>
      <c r="I82" s="10">
        <f>H82/2</f>
        <v>2280</v>
      </c>
      <c r="J82" s="11">
        <f>H82/4</f>
        <v>1140</v>
      </c>
      <c r="K82" s="14">
        <f t="shared" si="6"/>
        <v>1140</v>
      </c>
      <c r="L82" s="14">
        <f t="shared" si="7"/>
        <v>4560</v>
      </c>
    </row>
    <row r="83" spans="1:12" ht="30" customHeight="1">
      <c r="A83" s="10">
        <v>50</v>
      </c>
      <c r="B83" s="96"/>
      <c r="C83" s="13" t="s">
        <v>232</v>
      </c>
      <c r="D83" s="10" t="s">
        <v>145</v>
      </c>
      <c r="E83" s="10" t="s">
        <v>146</v>
      </c>
      <c r="F83" s="10">
        <v>800</v>
      </c>
      <c r="G83" s="10" t="s">
        <v>147</v>
      </c>
      <c r="H83" s="10">
        <f>F83*6</f>
        <v>4800</v>
      </c>
      <c r="I83" s="10">
        <f>H83/2</f>
        <v>2400</v>
      </c>
      <c r="J83" s="11">
        <f>H83/4</f>
        <v>1200</v>
      </c>
      <c r="K83" s="14">
        <f t="shared" si="6"/>
        <v>1200</v>
      </c>
      <c r="L83" s="14">
        <f t="shared" si="7"/>
        <v>4800</v>
      </c>
    </row>
    <row r="84" spans="1:12" ht="30" customHeight="1">
      <c r="A84" s="99">
        <v>51</v>
      </c>
      <c r="B84" s="96"/>
      <c r="C84" s="101" t="s">
        <v>233</v>
      </c>
      <c r="D84" s="98" t="s">
        <v>175</v>
      </c>
      <c r="E84" s="98" t="s">
        <v>123</v>
      </c>
      <c r="F84" s="10">
        <f>800*(2*0.05+0.4)</f>
        <v>400</v>
      </c>
      <c r="G84" s="10">
        <v>2022.1</v>
      </c>
      <c r="H84" s="98">
        <f>F84+F85*5</f>
        <v>2600</v>
      </c>
      <c r="I84" s="98">
        <f>H84/2</f>
        <v>1300</v>
      </c>
      <c r="J84" s="96">
        <f>H84/4</f>
        <v>650</v>
      </c>
      <c r="K84" s="94">
        <f t="shared" si="6"/>
        <v>650</v>
      </c>
      <c r="L84" s="94">
        <f t="shared" si="7"/>
        <v>2600</v>
      </c>
    </row>
    <row r="85" spans="1:12" ht="30" customHeight="1">
      <c r="A85" s="97"/>
      <c r="B85" s="96"/>
      <c r="C85" s="101"/>
      <c r="D85" s="98"/>
      <c r="E85" s="98"/>
      <c r="F85" s="10">
        <f>800*(3*0.05+0.4)</f>
        <v>440</v>
      </c>
      <c r="G85" s="10" t="s">
        <v>215</v>
      </c>
      <c r="H85" s="98"/>
      <c r="I85" s="98"/>
      <c r="J85" s="97"/>
      <c r="K85" s="94"/>
      <c r="L85" s="94"/>
    </row>
    <row r="86" spans="1:12" ht="30" customHeight="1">
      <c r="A86" s="10">
        <v>52</v>
      </c>
      <c r="B86" s="96"/>
      <c r="C86" s="17" t="s">
        <v>234</v>
      </c>
      <c r="D86" s="10" t="s">
        <v>145</v>
      </c>
      <c r="E86" s="10" t="s">
        <v>235</v>
      </c>
      <c r="F86" s="10">
        <v>800</v>
      </c>
      <c r="G86" s="10" t="s">
        <v>147</v>
      </c>
      <c r="H86" s="10">
        <f>F86*6</f>
        <v>4800</v>
      </c>
      <c r="I86" s="10">
        <f>H86/2</f>
        <v>2400</v>
      </c>
      <c r="J86" s="11">
        <f>H86/4</f>
        <v>1200</v>
      </c>
      <c r="K86" s="14">
        <f t="shared" si="6"/>
        <v>1200</v>
      </c>
      <c r="L86" s="14">
        <f t="shared" si="7"/>
        <v>4800</v>
      </c>
    </row>
    <row r="87" spans="1:12" ht="30" customHeight="1">
      <c r="A87" s="99">
        <v>53</v>
      </c>
      <c r="B87" s="96"/>
      <c r="C87" s="102" t="s">
        <v>236</v>
      </c>
      <c r="D87" s="98" t="s">
        <v>145</v>
      </c>
      <c r="E87" s="98" t="s">
        <v>235</v>
      </c>
      <c r="F87" s="98">
        <v>800</v>
      </c>
      <c r="G87" s="10">
        <v>2023.1</v>
      </c>
      <c r="H87" s="98">
        <f>F87*2</f>
        <v>1600</v>
      </c>
      <c r="I87" s="98">
        <f>H87/2</f>
        <v>800</v>
      </c>
      <c r="J87" s="96">
        <f>H87/4</f>
        <v>400</v>
      </c>
      <c r="K87" s="94">
        <f t="shared" si="6"/>
        <v>400</v>
      </c>
      <c r="L87" s="94">
        <f t="shared" si="7"/>
        <v>1600</v>
      </c>
    </row>
    <row r="88" spans="1:12" ht="30" customHeight="1">
      <c r="A88" s="97"/>
      <c r="B88" s="96"/>
      <c r="C88" s="102"/>
      <c r="D88" s="98"/>
      <c r="E88" s="98"/>
      <c r="F88" s="98"/>
      <c r="G88" s="10">
        <v>2023.3</v>
      </c>
      <c r="H88" s="98"/>
      <c r="I88" s="98"/>
      <c r="J88" s="97"/>
      <c r="K88" s="94"/>
      <c r="L88" s="94"/>
    </row>
    <row r="89" spans="1:12" ht="30" customHeight="1">
      <c r="A89" s="10">
        <v>54</v>
      </c>
      <c r="B89" s="96"/>
      <c r="C89" s="17" t="s">
        <v>237</v>
      </c>
      <c r="D89" s="10" t="s">
        <v>175</v>
      </c>
      <c r="E89" s="10" t="s">
        <v>238</v>
      </c>
      <c r="F89" s="10">
        <f>800*(2*0.05+0.4)</f>
        <v>400</v>
      </c>
      <c r="G89" s="10" t="s">
        <v>158</v>
      </c>
      <c r="H89" s="10">
        <f>F89*4</f>
        <v>1600</v>
      </c>
      <c r="I89" s="10">
        <f>H89/2</f>
        <v>800</v>
      </c>
      <c r="J89" s="11">
        <f>H89/4</f>
        <v>400</v>
      </c>
      <c r="K89" s="14">
        <f t="shared" si="6"/>
        <v>400</v>
      </c>
      <c r="L89" s="14">
        <f t="shared" si="7"/>
        <v>1600</v>
      </c>
    </row>
    <row r="90" spans="1:12" ht="30" customHeight="1">
      <c r="A90" s="10">
        <v>55</v>
      </c>
      <c r="B90" s="96"/>
      <c r="C90" s="17" t="s">
        <v>239</v>
      </c>
      <c r="D90" s="10" t="s">
        <v>175</v>
      </c>
      <c r="E90" s="10" t="s">
        <v>153</v>
      </c>
      <c r="F90" s="10">
        <f>800*(4*0.05+0.6)</f>
        <v>640</v>
      </c>
      <c r="G90" s="10" t="s">
        <v>193</v>
      </c>
      <c r="H90" s="10">
        <f>F90*2</f>
        <v>1280</v>
      </c>
      <c r="I90" s="10">
        <f>H90/2</f>
        <v>640</v>
      </c>
      <c r="J90" s="11">
        <f>H90/4</f>
        <v>320</v>
      </c>
      <c r="K90" s="14">
        <f t="shared" si="6"/>
        <v>320</v>
      </c>
      <c r="L90" s="14">
        <f t="shared" si="7"/>
        <v>1280</v>
      </c>
    </row>
    <row r="91" spans="1:12" ht="30" customHeight="1">
      <c r="A91" s="99">
        <v>56</v>
      </c>
      <c r="B91" s="96"/>
      <c r="C91" s="98" t="s">
        <v>240</v>
      </c>
      <c r="D91" s="98" t="s">
        <v>141</v>
      </c>
      <c r="E91" s="98" t="s">
        <v>241</v>
      </c>
      <c r="F91" s="98">
        <v>100</v>
      </c>
      <c r="G91" s="10">
        <v>2022.1</v>
      </c>
      <c r="H91" s="98">
        <f>F91*2</f>
        <v>200</v>
      </c>
      <c r="I91" s="98">
        <f>H91/2</f>
        <v>100</v>
      </c>
      <c r="J91" s="96">
        <f>H91/4</f>
        <v>50</v>
      </c>
      <c r="K91" s="94">
        <f t="shared" si="6"/>
        <v>50</v>
      </c>
      <c r="L91" s="94">
        <f t="shared" si="7"/>
        <v>200</v>
      </c>
    </row>
    <row r="92" spans="1:12" ht="30" customHeight="1">
      <c r="A92" s="97"/>
      <c r="B92" s="96"/>
      <c r="C92" s="98"/>
      <c r="D92" s="98"/>
      <c r="E92" s="98"/>
      <c r="F92" s="98"/>
      <c r="G92" s="10">
        <v>2022.12</v>
      </c>
      <c r="H92" s="98"/>
      <c r="I92" s="98"/>
      <c r="J92" s="97"/>
      <c r="K92" s="94"/>
      <c r="L92" s="94"/>
    </row>
    <row r="93" spans="1:12" ht="30" customHeight="1">
      <c r="A93" s="10">
        <v>57</v>
      </c>
      <c r="B93" s="96"/>
      <c r="C93" s="13" t="s">
        <v>242</v>
      </c>
      <c r="D93" s="13" t="s">
        <v>141</v>
      </c>
      <c r="E93" s="13" t="s">
        <v>241</v>
      </c>
      <c r="F93" s="10">
        <v>100</v>
      </c>
      <c r="G93" s="10">
        <v>2022.1</v>
      </c>
      <c r="H93" s="13">
        <f>F93</f>
        <v>100</v>
      </c>
      <c r="I93" s="13">
        <f>H93/2</f>
        <v>50</v>
      </c>
      <c r="J93" s="11">
        <f>H93/4</f>
        <v>25</v>
      </c>
      <c r="K93" s="14">
        <f t="shared" si="6"/>
        <v>25</v>
      </c>
      <c r="L93" s="14">
        <f t="shared" si="7"/>
        <v>100</v>
      </c>
    </row>
    <row r="94" spans="1:12" ht="30" customHeight="1">
      <c r="A94" s="10">
        <v>58</v>
      </c>
      <c r="B94" s="96"/>
      <c r="C94" s="17" t="s">
        <v>243</v>
      </c>
      <c r="D94" s="10" t="s">
        <v>145</v>
      </c>
      <c r="E94" s="10" t="s">
        <v>244</v>
      </c>
      <c r="F94" s="10">
        <v>800</v>
      </c>
      <c r="G94" s="10" t="s">
        <v>147</v>
      </c>
      <c r="H94" s="10">
        <f>F94*6</f>
        <v>4800</v>
      </c>
      <c r="I94" s="10">
        <f>H94/2</f>
        <v>2400</v>
      </c>
      <c r="J94" s="11">
        <f>H94/4</f>
        <v>1200</v>
      </c>
      <c r="K94" s="14">
        <f t="shared" si="6"/>
        <v>1200</v>
      </c>
      <c r="L94" s="14">
        <f t="shared" si="7"/>
        <v>4800</v>
      </c>
    </row>
    <row r="95" spans="1:12" ht="30" customHeight="1">
      <c r="A95" s="10">
        <v>59</v>
      </c>
      <c r="B95" s="96"/>
      <c r="C95" s="17" t="s">
        <v>245</v>
      </c>
      <c r="D95" s="10" t="s">
        <v>145</v>
      </c>
      <c r="E95" s="10" t="s">
        <v>121</v>
      </c>
      <c r="F95" s="10">
        <v>800</v>
      </c>
      <c r="G95" s="10" t="s">
        <v>147</v>
      </c>
      <c r="H95" s="10">
        <f>F95*6</f>
        <v>4800</v>
      </c>
      <c r="I95" s="10">
        <f>H95/2</f>
        <v>2400</v>
      </c>
      <c r="J95" s="11">
        <f>H95/4</f>
        <v>1200</v>
      </c>
      <c r="K95" s="14">
        <f t="shared" si="6"/>
        <v>1200</v>
      </c>
      <c r="L95" s="14">
        <f t="shared" si="7"/>
        <v>4800</v>
      </c>
    </row>
    <row r="96" spans="1:12" ht="30" customHeight="1">
      <c r="A96" s="10">
        <v>60</v>
      </c>
      <c r="B96" s="96"/>
      <c r="C96" s="17" t="s">
        <v>246</v>
      </c>
      <c r="D96" s="10" t="s">
        <v>145</v>
      </c>
      <c r="E96" s="10" t="s">
        <v>244</v>
      </c>
      <c r="F96" s="10">
        <f>800*(6*0.05+0.6)</f>
        <v>720</v>
      </c>
      <c r="G96" s="10" t="s">
        <v>147</v>
      </c>
      <c r="H96" s="10">
        <f>F96*6</f>
        <v>4320</v>
      </c>
      <c r="I96" s="10">
        <f>H96/2</f>
        <v>2160</v>
      </c>
      <c r="J96" s="11">
        <f>H96/4</f>
        <v>1080</v>
      </c>
      <c r="K96" s="14">
        <f t="shared" si="6"/>
        <v>1080</v>
      </c>
      <c r="L96" s="14">
        <f t="shared" si="7"/>
        <v>4320</v>
      </c>
    </row>
    <row r="97" spans="1:12" ht="30" customHeight="1">
      <c r="A97" s="12">
        <v>61</v>
      </c>
      <c r="B97" s="96"/>
      <c r="C97" s="18" t="s">
        <v>247</v>
      </c>
      <c r="D97" s="12" t="s">
        <v>145</v>
      </c>
      <c r="E97" s="12" t="s">
        <v>244</v>
      </c>
      <c r="F97" s="12">
        <f>800*(6*0.05+0.6)</f>
        <v>720</v>
      </c>
      <c r="G97" s="12" t="s">
        <v>147</v>
      </c>
      <c r="H97" s="12">
        <f>F97*6</f>
        <v>4320</v>
      </c>
      <c r="I97" s="12">
        <f>H97/2</f>
        <v>2160</v>
      </c>
      <c r="J97" s="6">
        <f>H97/4</f>
        <v>1080</v>
      </c>
      <c r="K97" s="20">
        <f t="shared" si="6"/>
        <v>1080</v>
      </c>
      <c r="L97" s="20">
        <f t="shared" si="7"/>
        <v>4320</v>
      </c>
    </row>
    <row r="98" spans="1:12" ht="30" customHeight="1">
      <c r="A98" s="103" t="s">
        <v>50</v>
      </c>
      <c r="B98" s="103"/>
      <c r="C98" s="103"/>
      <c r="D98" s="103"/>
      <c r="E98" s="103"/>
      <c r="F98" s="103"/>
      <c r="G98" s="103"/>
      <c r="H98" s="8">
        <f>SUM(H21:H97)</f>
        <v>144240</v>
      </c>
      <c r="I98" s="8">
        <f>SUM(I21:I97)</f>
        <v>72120</v>
      </c>
      <c r="J98" s="8">
        <f>SUM(J21:J97)</f>
        <v>36060</v>
      </c>
      <c r="K98" s="8">
        <f>SUM(K21:K97)</f>
        <v>36060</v>
      </c>
      <c r="L98" s="8">
        <f>SUM(L21:L97)</f>
        <v>144240</v>
      </c>
    </row>
    <row r="99" spans="1:12" ht="30" customHeight="1">
      <c r="A99" s="11">
        <v>62</v>
      </c>
      <c r="B99" s="96" t="s">
        <v>38</v>
      </c>
      <c r="C99" s="11" t="s">
        <v>248</v>
      </c>
      <c r="D99" s="11" t="s">
        <v>145</v>
      </c>
      <c r="E99" s="11" t="s">
        <v>249</v>
      </c>
      <c r="F99" s="11">
        <f>800*(9*0.05+0.4)</f>
        <v>680</v>
      </c>
      <c r="G99" s="11" t="s">
        <v>147</v>
      </c>
      <c r="H99" s="11">
        <f>F99*6</f>
        <v>4080</v>
      </c>
      <c r="I99" s="11">
        <f>H99/2</f>
        <v>2040</v>
      </c>
      <c r="J99" s="11">
        <f>H99/4</f>
        <v>1020</v>
      </c>
      <c r="K99" s="7">
        <f>H99/4</f>
        <v>1020</v>
      </c>
      <c r="L99" s="7">
        <f>I99+J99+K99</f>
        <v>4080</v>
      </c>
    </row>
    <row r="100" spans="1:12" ht="30" customHeight="1">
      <c r="A100" s="10">
        <v>63</v>
      </c>
      <c r="B100" s="96"/>
      <c r="C100" s="10" t="s">
        <v>250</v>
      </c>
      <c r="D100" s="10" t="s">
        <v>145</v>
      </c>
      <c r="E100" s="10" t="s">
        <v>251</v>
      </c>
      <c r="F100" s="10">
        <f>800*(8*0.05+0.4)</f>
        <v>640</v>
      </c>
      <c r="G100" s="10" t="s">
        <v>147</v>
      </c>
      <c r="H100" s="10">
        <f>F100*6</f>
        <v>3840</v>
      </c>
      <c r="I100" s="10">
        <f>H100/2</f>
        <v>1920</v>
      </c>
      <c r="J100" s="11">
        <f>H100/4</f>
        <v>960</v>
      </c>
      <c r="K100" s="14">
        <f>H100/4</f>
        <v>960</v>
      </c>
      <c r="L100" s="14">
        <f>I100+J100+K100</f>
        <v>3840</v>
      </c>
    </row>
    <row r="101" spans="1:12" ht="30" customHeight="1">
      <c r="A101" s="10">
        <v>64</v>
      </c>
      <c r="B101" s="96"/>
      <c r="C101" s="10" t="s">
        <v>252</v>
      </c>
      <c r="D101" s="10" t="s">
        <v>253</v>
      </c>
      <c r="E101" s="10" t="s">
        <v>254</v>
      </c>
      <c r="F101" s="10">
        <v>800</v>
      </c>
      <c r="G101" s="10" t="s">
        <v>147</v>
      </c>
      <c r="H101" s="10">
        <f>F101*6</f>
        <v>4800</v>
      </c>
      <c r="I101" s="10">
        <f>H101/2</f>
        <v>2400</v>
      </c>
      <c r="J101" s="11">
        <f>H101/4</f>
        <v>1200</v>
      </c>
      <c r="K101" s="14">
        <f>H101/4</f>
        <v>1200</v>
      </c>
      <c r="L101" s="14">
        <f>I101+J101+K101</f>
        <v>4800</v>
      </c>
    </row>
    <row r="102" spans="1:12" ht="30" customHeight="1">
      <c r="A102" s="99">
        <v>65</v>
      </c>
      <c r="B102" s="96"/>
      <c r="C102" s="98" t="s">
        <v>255</v>
      </c>
      <c r="D102" s="98" t="s">
        <v>175</v>
      </c>
      <c r="E102" s="98" t="s">
        <v>256</v>
      </c>
      <c r="F102" s="10">
        <f>800*(4*0.05+0.4)</f>
        <v>480</v>
      </c>
      <c r="G102" s="10">
        <v>2022.1</v>
      </c>
      <c r="H102" s="98">
        <f>F102+F103*5</f>
        <v>3080</v>
      </c>
      <c r="I102" s="98">
        <f>H102/2</f>
        <v>1540</v>
      </c>
      <c r="J102" s="96">
        <f>H102/4</f>
        <v>770</v>
      </c>
      <c r="K102" s="94">
        <f>H102/4</f>
        <v>770</v>
      </c>
      <c r="L102" s="94">
        <f>I102+J102+K102</f>
        <v>3080</v>
      </c>
    </row>
    <row r="103" spans="1:12" ht="30" customHeight="1">
      <c r="A103" s="97"/>
      <c r="B103" s="96"/>
      <c r="C103" s="98"/>
      <c r="D103" s="98"/>
      <c r="E103" s="98"/>
      <c r="F103" s="10">
        <f>800*(5*0.05+0.4)</f>
        <v>520</v>
      </c>
      <c r="G103" s="10" t="s">
        <v>215</v>
      </c>
      <c r="H103" s="98"/>
      <c r="I103" s="98"/>
      <c r="J103" s="97"/>
      <c r="K103" s="94"/>
      <c r="L103" s="94"/>
    </row>
    <row r="104" spans="1:12" ht="30" customHeight="1">
      <c r="A104" s="99">
        <v>66</v>
      </c>
      <c r="B104" s="96"/>
      <c r="C104" s="98" t="s">
        <v>257</v>
      </c>
      <c r="D104" s="98" t="s">
        <v>145</v>
      </c>
      <c r="E104" s="98" t="s">
        <v>258</v>
      </c>
      <c r="F104" s="10">
        <f>800*(7*0.05+0.4)</f>
        <v>600</v>
      </c>
      <c r="G104" s="10" t="s">
        <v>162</v>
      </c>
      <c r="H104" s="98">
        <f>F104*2+F105*4</f>
        <v>3760</v>
      </c>
      <c r="I104" s="98">
        <f>H104/2</f>
        <v>1880</v>
      </c>
      <c r="J104" s="96">
        <f>H104/4</f>
        <v>940</v>
      </c>
      <c r="K104" s="94">
        <f>H104/4</f>
        <v>940</v>
      </c>
      <c r="L104" s="94">
        <f>I104+J104+K104</f>
        <v>3760</v>
      </c>
    </row>
    <row r="105" spans="1:12" ht="30" customHeight="1">
      <c r="A105" s="96"/>
      <c r="B105" s="96"/>
      <c r="C105" s="99"/>
      <c r="D105" s="99"/>
      <c r="E105" s="99"/>
      <c r="F105" s="12">
        <f>800*(8*0.05+0.4)</f>
        <v>640</v>
      </c>
      <c r="G105" s="12" t="s">
        <v>158</v>
      </c>
      <c r="H105" s="98"/>
      <c r="I105" s="98"/>
      <c r="J105" s="97"/>
      <c r="K105" s="94"/>
      <c r="L105" s="94"/>
    </row>
    <row r="106" spans="1:12" s="3" customFormat="1" ht="30" customHeight="1">
      <c r="A106" s="103" t="s">
        <v>40</v>
      </c>
      <c r="B106" s="103"/>
      <c r="C106" s="103"/>
      <c r="D106" s="103"/>
      <c r="E106" s="103"/>
      <c r="F106" s="103"/>
      <c r="G106" s="103"/>
      <c r="H106" s="8">
        <f>SUM(H99:H105)</f>
        <v>19560</v>
      </c>
      <c r="I106" s="8">
        <f>SUM(I99:I105)</f>
        <v>9780</v>
      </c>
      <c r="J106" s="8">
        <f>SUM(J99:J105)</f>
        <v>4890</v>
      </c>
      <c r="K106" s="8">
        <f>SUM(K99:K105)</f>
        <v>4890</v>
      </c>
      <c r="L106" s="8">
        <f>SUM(L99:L105)</f>
        <v>19560</v>
      </c>
    </row>
    <row r="107" spans="1:12" ht="30" customHeight="1">
      <c r="A107" s="96">
        <v>67</v>
      </c>
      <c r="B107" s="96" t="s">
        <v>56</v>
      </c>
      <c r="C107" s="97" t="s">
        <v>259</v>
      </c>
      <c r="D107" s="97" t="s">
        <v>160</v>
      </c>
      <c r="E107" s="97" t="s">
        <v>260</v>
      </c>
      <c r="F107" s="11">
        <f t="shared" ref="F107:F111" si="8">800*(3*0.05+0.4)</f>
        <v>440</v>
      </c>
      <c r="G107" s="11" t="s">
        <v>188</v>
      </c>
      <c r="H107" s="98">
        <f>F107*4+F108*2</f>
        <v>2720</v>
      </c>
      <c r="I107" s="98">
        <f t="shared" ref="I107:I111" si="9">H107/2</f>
        <v>1360</v>
      </c>
      <c r="J107" s="96">
        <f>H107/4</f>
        <v>680</v>
      </c>
      <c r="K107" s="94">
        <f>H107/4</f>
        <v>680</v>
      </c>
      <c r="L107" s="94">
        <f>I107+J107+K107</f>
        <v>2720</v>
      </c>
    </row>
    <row r="108" spans="1:12" ht="27" customHeight="1">
      <c r="A108" s="97"/>
      <c r="B108" s="96"/>
      <c r="C108" s="98"/>
      <c r="D108" s="98"/>
      <c r="E108" s="98"/>
      <c r="F108" s="10">
        <f>800*(4*0.05+0.4)</f>
        <v>480</v>
      </c>
      <c r="G108" s="10" t="s">
        <v>193</v>
      </c>
      <c r="H108" s="98"/>
      <c r="I108" s="98"/>
      <c r="J108" s="97"/>
      <c r="K108" s="94"/>
      <c r="L108" s="94"/>
    </row>
    <row r="109" spans="1:12" ht="23.1" customHeight="1">
      <c r="A109" s="99">
        <v>68</v>
      </c>
      <c r="B109" s="96"/>
      <c r="C109" s="98" t="s">
        <v>261</v>
      </c>
      <c r="D109" s="98" t="s">
        <v>160</v>
      </c>
      <c r="E109" s="98" t="s">
        <v>262</v>
      </c>
      <c r="F109" s="10">
        <f t="shared" si="8"/>
        <v>440</v>
      </c>
      <c r="G109" s="10" t="s">
        <v>166</v>
      </c>
      <c r="H109" s="98">
        <f>F109*3+F110*3</f>
        <v>2760</v>
      </c>
      <c r="I109" s="98">
        <f t="shared" si="9"/>
        <v>1380</v>
      </c>
      <c r="J109" s="96">
        <f>H109/4</f>
        <v>690</v>
      </c>
      <c r="K109" s="94">
        <f>H109/4</f>
        <v>690</v>
      </c>
      <c r="L109" s="94">
        <f>I109+J109+K109</f>
        <v>2760</v>
      </c>
    </row>
    <row r="110" spans="1:12" ht="24.95" customHeight="1">
      <c r="A110" s="97"/>
      <c r="B110" s="96"/>
      <c r="C110" s="98"/>
      <c r="D110" s="98"/>
      <c r="E110" s="98"/>
      <c r="F110" s="10">
        <f>800*(4*0.05+0.4)</f>
        <v>480</v>
      </c>
      <c r="G110" s="10" t="s">
        <v>167</v>
      </c>
      <c r="H110" s="98"/>
      <c r="I110" s="98"/>
      <c r="J110" s="97"/>
      <c r="K110" s="94"/>
      <c r="L110" s="94"/>
    </row>
    <row r="111" spans="1:12" ht="24" customHeight="1">
      <c r="A111" s="99">
        <v>69</v>
      </c>
      <c r="B111" s="96"/>
      <c r="C111" s="98" t="s">
        <v>263</v>
      </c>
      <c r="D111" s="98" t="s">
        <v>164</v>
      </c>
      <c r="E111" s="98" t="s">
        <v>262</v>
      </c>
      <c r="F111" s="10">
        <f t="shared" si="8"/>
        <v>440</v>
      </c>
      <c r="G111" s="10" t="s">
        <v>166</v>
      </c>
      <c r="H111" s="98">
        <f>F111*3+F112*3</f>
        <v>2760</v>
      </c>
      <c r="I111" s="98">
        <f t="shared" si="9"/>
        <v>1380</v>
      </c>
      <c r="J111" s="96">
        <f>H111/4</f>
        <v>690</v>
      </c>
      <c r="K111" s="94">
        <f>H111/4</f>
        <v>690</v>
      </c>
      <c r="L111" s="94">
        <f>I111+J111+K111</f>
        <v>2760</v>
      </c>
    </row>
    <row r="112" spans="1:12" ht="30" customHeight="1">
      <c r="A112" s="97"/>
      <c r="B112" s="96"/>
      <c r="C112" s="98"/>
      <c r="D112" s="98"/>
      <c r="E112" s="98"/>
      <c r="F112" s="10">
        <f>800*(4*0.05+0.4)</f>
        <v>480</v>
      </c>
      <c r="G112" s="10" t="s">
        <v>167</v>
      </c>
      <c r="H112" s="98"/>
      <c r="I112" s="98"/>
      <c r="J112" s="97"/>
      <c r="K112" s="94"/>
      <c r="L112" s="94"/>
    </row>
    <row r="113" spans="1:12" ht="30" customHeight="1">
      <c r="A113" s="99">
        <v>70</v>
      </c>
      <c r="B113" s="96"/>
      <c r="C113" s="98" t="s">
        <v>264</v>
      </c>
      <c r="D113" s="98" t="s">
        <v>175</v>
      </c>
      <c r="E113" s="98" t="s">
        <v>265</v>
      </c>
      <c r="F113" s="98">
        <f>800*(2*0.05+0.4)</f>
        <v>400</v>
      </c>
      <c r="G113" s="10" t="s">
        <v>166</v>
      </c>
      <c r="H113" s="98">
        <f>F113*4</f>
        <v>1600</v>
      </c>
      <c r="I113" s="98">
        <f t="shared" ref="I113:I118" si="10">H113/2</f>
        <v>800</v>
      </c>
      <c r="J113" s="96">
        <f>H113/4</f>
        <v>400</v>
      </c>
      <c r="K113" s="94">
        <f>H113/4</f>
        <v>400</v>
      </c>
      <c r="L113" s="94">
        <f>I113+J113+K113</f>
        <v>1600</v>
      </c>
    </row>
    <row r="114" spans="1:12" ht="30" customHeight="1">
      <c r="A114" s="97"/>
      <c r="B114" s="96"/>
      <c r="C114" s="98"/>
      <c r="D114" s="98"/>
      <c r="E114" s="98"/>
      <c r="F114" s="98"/>
      <c r="G114" s="10">
        <v>2023.3</v>
      </c>
      <c r="H114" s="98"/>
      <c r="I114" s="98"/>
      <c r="J114" s="97"/>
      <c r="K114" s="94"/>
      <c r="L114" s="94"/>
    </row>
    <row r="115" spans="1:12" ht="30" customHeight="1">
      <c r="A115" s="99">
        <v>71</v>
      </c>
      <c r="B115" s="96"/>
      <c r="C115" s="98" t="s">
        <v>266</v>
      </c>
      <c r="D115" s="98" t="s">
        <v>141</v>
      </c>
      <c r="E115" s="98" t="s">
        <v>241</v>
      </c>
      <c r="F115" s="98">
        <f t="shared" ref="F115:F118" si="11">800*(2*0.05+0.4)</f>
        <v>400</v>
      </c>
      <c r="G115" s="10" t="s">
        <v>162</v>
      </c>
      <c r="H115" s="98">
        <f>F115*4</f>
        <v>1600</v>
      </c>
      <c r="I115" s="98">
        <f t="shared" si="10"/>
        <v>800</v>
      </c>
      <c r="J115" s="96">
        <f>H115/4</f>
        <v>400</v>
      </c>
      <c r="K115" s="94">
        <f>H115/4</f>
        <v>400</v>
      </c>
      <c r="L115" s="94">
        <f>I115+J115+K115</f>
        <v>1600</v>
      </c>
    </row>
    <row r="116" spans="1:12" ht="30" customHeight="1">
      <c r="A116" s="97"/>
      <c r="B116" s="96"/>
      <c r="C116" s="98"/>
      <c r="D116" s="98"/>
      <c r="E116" s="98"/>
      <c r="F116" s="98"/>
      <c r="G116" s="10" t="s">
        <v>193</v>
      </c>
      <c r="H116" s="98"/>
      <c r="I116" s="98"/>
      <c r="J116" s="97"/>
      <c r="K116" s="94"/>
      <c r="L116" s="94"/>
    </row>
    <row r="117" spans="1:12" ht="30" customHeight="1">
      <c r="A117" s="10">
        <v>72</v>
      </c>
      <c r="B117" s="96"/>
      <c r="C117" s="10" t="s">
        <v>267</v>
      </c>
      <c r="D117" s="10" t="s">
        <v>164</v>
      </c>
      <c r="E117" s="10" t="s">
        <v>262</v>
      </c>
      <c r="F117" s="10">
        <f>800*(4*0.05+0.6)</f>
        <v>640</v>
      </c>
      <c r="G117" s="10" t="s">
        <v>193</v>
      </c>
      <c r="H117" s="10">
        <f>F117*2</f>
        <v>1280</v>
      </c>
      <c r="I117" s="10">
        <f t="shared" si="10"/>
        <v>640</v>
      </c>
      <c r="J117" s="11">
        <f>H117/4</f>
        <v>320</v>
      </c>
      <c r="K117" s="14">
        <f>H117/4</f>
        <v>320</v>
      </c>
      <c r="L117" s="14">
        <f>I117+J117+K117</f>
        <v>1280</v>
      </c>
    </row>
    <row r="118" spans="1:12" ht="30" customHeight="1">
      <c r="A118" s="99">
        <v>73</v>
      </c>
      <c r="B118" s="96"/>
      <c r="C118" s="98" t="s">
        <v>268</v>
      </c>
      <c r="D118" s="98" t="s">
        <v>269</v>
      </c>
      <c r="E118" s="98" t="s">
        <v>94</v>
      </c>
      <c r="F118" s="10">
        <f t="shared" si="11"/>
        <v>400</v>
      </c>
      <c r="G118" s="10" t="s">
        <v>188</v>
      </c>
      <c r="H118" s="98">
        <f>F118*4+F119*2</f>
        <v>2480</v>
      </c>
      <c r="I118" s="98">
        <f t="shared" si="10"/>
        <v>1240</v>
      </c>
      <c r="J118" s="96">
        <f>H118/4</f>
        <v>620</v>
      </c>
      <c r="K118" s="94">
        <f>H118/4</f>
        <v>620</v>
      </c>
      <c r="L118" s="94">
        <f>I118+J118+K118</f>
        <v>2480</v>
      </c>
    </row>
    <row r="119" spans="1:12" ht="30" customHeight="1">
      <c r="A119" s="97"/>
      <c r="B119" s="97"/>
      <c r="C119" s="98"/>
      <c r="D119" s="98"/>
      <c r="E119" s="98"/>
      <c r="F119" s="10">
        <f>800*(3*0.05+0.4)</f>
        <v>440</v>
      </c>
      <c r="G119" s="10" t="s">
        <v>193</v>
      </c>
      <c r="H119" s="98"/>
      <c r="I119" s="98"/>
      <c r="J119" s="97"/>
      <c r="K119" s="94"/>
      <c r="L119" s="94"/>
    </row>
    <row r="120" spans="1:12" ht="30" customHeight="1">
      <c r="A120" s="10">
        <v>74</v>
      </c>
      <c r="B120" s="10" t="s">
        <v>270</v>
      </c>
      <c r="C120" s="10" t="s">
        <v>271</v>
      </c>
      <c r="D120" s="10" t="s">
        <v>164</v>
      </c>
      <c r="E120" s="10" t="s">
        <v>272</v>
      </c>
      <c r="F120" s="10">
        <f>800*(4*0.05+0.2)</f>
        <v>320</v>
      </c>
      <c r="G120" s="10" t="s">
        <v>147</v>
      </c>
      <c r="H120" s="10">
        <f>F120*6</f>
        <v>1920</v>
      </c>
      <c r="I120" s="10">
        <f>H120/2</f>
        <v>960</v>
      </c>
      <c r="J120" s="11">
        <f>H120/4</f>
        <v>480</v>
      </c>
      <c r="K120" s="14">
        <f>H120/4</f>
        <v>480</v>
      </c>
      <c r="L120" s="14">
        <f>I120+J120+K120</f>
        <v>1920</v>
      </c>
    </row>
    <row r="121" spans="1:12" ht="30" customHeight="1">
      <c r="A121" s="104" t="s">
        <v>57</v>
      </c>
      <c r="B121" s="105"/>
      <c r="C121" s="105"/>
      <c r="D121" s="105"/>
      <c r="E121" s="105"/>
      <c r="F121" s="105"/>
      <c r="G121" s="106"/>
      <c r="H121" s="19">
        <f>SUM(H107:H120)</f>
        <v>17120</v>
      </c>
      <c r="I121" s="19">
        <f>SUM(I107:I120)</f>
        <v>8560</v>
      </c>
      <c r="J121" s="19">
        <f>SUM(J107:J120)</f>
        <v>4280</v>
      </c>
      <c r="K121" s="19">
        <f>SUM(K107:K120)</f>
        <v>4280</v>
      </c>
      <c r="L121" s="19">
        <f>SUM(L107:L120)</f>
        <v>17120</v>
      </c>
    </row>
    <row r="122" spans="1:12" ht="30" customHeight="1">
      <c r="A122" s="107" t="s">
        <v>58</v>
      </c>
      <c r="B122" s="107"/>
      <c r="C122" s="107"/>
      <c r="D122" s="107"/>
      <c r="E122" s="107"/>
      <c r="F122" s="107"/>
      <c r="G122" s="107"/>
      <c r="H122" s="19">
        <f>H5+H7+H20+H98+H106+H121</f>
        <v>200560</v>
      </c>
      <c r="I122" s="19">
        <f>I5+I7+I20+I98+I106+I121</f>
        <v>100280</v>
      </c>
      <c r="J122" s="19">
        <f>J5+J7+J20+J98+J106+J121</f>
        <v>49920</v>
      </c>
      <c r="K122" s="19">
        <f>K5+K7+K20+K98+K106+K121</f>
        <v>50360</v>
      </c>
      <c r="L122" s="19">
        <f>L5+L7+L20+L98+L106+L121</f>
        <v>200560</v>
      </c>
    </row>
    <row r="123" spans="1:12" ht="30" customHeight="1"/>
    <row r="124" spans="1:12" ht="30.95" customHeight="1"/>
    <row r="125" spans="1:12" ht="21.95" customHeight="1"/>
    <row r="126" spans="1:12" ht="30" customHeight="1"/>
    <row r="127" spans="1:12" ht="30" customHeight="1"/>
    <row r="128" spans="1:12" ht="66.95" customHeight="1"/>
    <row r="131" ht="27" customHeight="1"/>
  </sheetData>
  <mergeCells count="353">
    <mergeCell ref="A121:G121"/>
    <mergeCell ref="A122:G122"/>
    <mergeCell ref="A2:A3"/>
    <mergeCell ref="A12:A14"/>
    <mergeCell ref="A16:A17"/>
    <mergeCell ref="A18:A19"/>
    <mergeCell ref="A22:A24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5:A46"/>
    <mergeCell ref="A68:A69"/>
    <mergeCell ref="A71:A72"/>
    <mergeCell ref="A74:A75"/>
    <mergeCell ref="A1:L1"/>
    <mergeCell ref="J2:K2"/>
    <mergeCell ref="A5:G5"/>
    <mergeCell ref="A7:G7"/>
    <mergeCell ref="A20:G20"/>
    <mergeCell ref="A98:G98"/>
    <mergeCell ref="A113:A114"/>
    <mergeCell ref="A115:A116"/>
    <mergeCell ref="A118:A119"/>
    <mergeCell ref="B2:B3"/>
    <mergeCell ref="B8:B11"/>
    <mergeCell ref="B12:B19"/>
    <mergeCell ref="B21:B97"/>
    <mergeCell ref="B99:B105"/>
    <mergeCell ref="B107:B119"/>
    <mergeCell ref="A78:A79"/>
    <mergeCell ref="A84:A85"/>
    <mergeCell ref="A87:A88"/>
    <mergeCell ref="A91:A92"/>
    <mergeCell ref="A102:A103"/>
    <mergeCell ref="A104:A105"/>
    <mergeCell ref="A107:A108"/>
    <mergeCell ref="A109:A110"/>
    <mergeCell ref="A111:A112"/>
    <mergeCell ref="A49:A50"/>
    <mergeCell ref="A51:A53"/>
    <mergeCell ref="A54:A55"/>
    <mergeCell ref="A57:A58"/>
    <mergeCell ref="A60:A61"/>
    <mergeCell ref="A63:A64"/>
    <mergeCell ref="C2:C3"/>
    <mergeCell ref="C12:C14"/>
    <mergeCell ref="C16:C17"/>
    <mergeCell ref="C18:C19"/>
    <mergeCell ref="C22:C24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5:C46"/>
    <mergeCell ref="C49:C50"/>
    <mergeCell ref="C51:C53"/>
    <mergeCell ref="C54:C55"/>
    <mergeCell ref="C57:C58"/>
    <mergeCell ref="C60:C61"/>
    <mergeCell ref="C63:C64"/>
    <mergeCell ref="C68:C69"/>
    <mergeCell ref="C71:C72"/>
    <mergeCell ref="C74:C75"/>
    <mergeCell ref="C78:C79"/>
    <mergeCell ref="C84:C85"/>
    <mergeCell ref="C87:C88"/>
    <mergeCell ref="C91:C92"/>
    <mergeCell ref="C102:C103"/>
    <mergeCell ref="C104:C105"/>
    <mergeCell ref="C107:C108"/>
    <mergeCell ref="C109:C110"/>
    <mergeCell ref="C111:C112"/>
    <mergeCell ref="C113:C114"/>
    <mergeCell ref="C115:C116"/>
    <mergeCell ref="C118:C119"/>
    <mergeCell ref="A106:G106"/>
    <mergeCell ref="D2:D3"/>
    <mergeCell ref="D12:D14"/>
    <mergeCell ref="D16:D17"/>
    <mergeCell ref="D18:D19"/>
    <mergeCell ref="D22:D24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5:D46"/>
    <mergeCell ref="D49:D50"/>
    <mergeCell ref="D51:D53"/>
    <mergeCell ref="D54:D55"/>
    <mergeCell ref="D57:D58"/>
    <mergeCell ref="D60:D61"/>
    <mergeCell ref="D63:D64"/>
    <mergeCell ref="D68:D69"/>
    <mergeCell ref="D71:D72"/>
    <mergeCell ref="D74:D75"/>
    <mergeCell ref="D78:D79"/>
    <mergeCell ref="D84:D85"/>
    <mergeCell ref="D87:D88"/>
    <mergeCell ref="D91:D92"/>
    <mergeCell ref="D102:D103"/>
    <mergeCell ref="D104:D105"/>
    <mergeCell ref="D107:D108"/>
    <mergeCell ref="D109:D110"/>
    <mergeCell ref="D111:D112"/>
    <mergeCell ref="D113:D114"/>
    <mergeCell ref="D115:D116"/>
    <mergeCell ref="D118:D119"/>
    <mergeCell ref="E2:E3"/>
    <mergeCell ref="E12:E14"/>
    <mergeCell ref="E16:E17"/>
    <mergeCell ref="E18:E19"/>
    <mergeCell ref="E22:E24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5:E46"/>
    <mergeCell ref="E49:E50"/>
    <mergeCell ref="E51:E53"/>
    <mergeCell ref="E54:E55"/>
    <mergeCell ref="E57:E58"/>
    <mergeCell ref="E60:E61"/>
    <mergeCell ref="E63:E64"/>
    <mergeCell ref="E68:E69"/>
    <mergeCell ref="E71:E72"/>
    <mergeCell ref="E74:E75"/>
    <mergeCell ref="E78:E79"/>
    <mergeCell ref="E84:E85"/>
    <mergeCell ref="E87:E88"/>
    <mergeCell ref="E91:E92"/>
    <mergeCell ref="E102:E103"/>
    <mergeCell ref="E104:E105"/>
    <mergeCell ref="E107:E108"/>
    <mergeCell ref="E109:E110"/>
    <mergeCell ref="E111:E112"/>
    <mergeCell ref="E113:E114"/>
    <mergeCell ref="E115:E116"/>
    <mergeCell ref="E118:E119"/>
    <mergeCell ref="F2:F3"/>
    <mergeCell ref="F23:F24"/>
    <mergeCell ref="F28:F29"/>
    <mergeCell ref="F30:F31"/>
    <mergeCell ref="F34:F35"/>
    <mergeCell ref="F36:F37"/>
    <mergeCell ref="F40:F41"/>
    <mergeCell ref="F42:F43"/>
    <mergeCell ref="F49:F50"/>
    <mergeCell ref="F52:F53"/>
    <mergeCell ref="F74:F75"/>
    <mergeCell ref="F87:F88"/>
    <mergeCell ref="F91:F92"/>
    <mergeCell ref="F113:F114"/>
    <mergeCell ref="F115:F116"/>
    <mergeCell ref="G2:G3"/>
    <mergeCell ref="H2:H3"/>
    <mergeCell ref="H12:H14"/>
    <mergeCell ref="H16:H17"/>
    <mergeCell ref="H18:H19"/>
    <mergeCell ref="H22:H24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5:H46"/>
    <mergeCell ref="H49:H50"/>
    <mergeCell ref="H51:H53"/>
    <mergeCell ref="H54:H55"/>
    <mergeCell ref="H57:H58"/>
    <mergeCell ref="H60:H61"/>
    <mergeCell ref="H63:H64"/>
    <mergeCell ref="H68:H69"/>
    <mergeCell ref="H71:H72"/>
    <mergeCell ref="H74:H75"/>
    <mergeCell ref="H78:H79"/>
    <mergeCell ref="H84:H85"/>
    <mergeCell ref="H87:H88"/>
    <mergeCell ref="H91:H92"/>
    <mergeCell ref="H102:H103"/>
    <mergeCell ref="H104:H105"/>
    <mergeCell ref="H107:H108"/>
    <mergeCell ref="H109:H110"/>
    <mergeCell ref="H111:H112"/>
    <mergeCell ref="H113:H114"/>
    <mergeCell ref="H115:H116"/>
    <mergeCell ref="H118:H119"/>
    <mergeCell ref="I2:I3"/>
    <mergeCell ref="I12:I14"/>
    <mergeCell ref="I16:I17"/>
    <mergeCell ref="I18:I19"/>
    <mergeCell ref="I22:I24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5:I46"/>
    <mergeCell ref="I49:I50"/>
    <mergeCell ref="I51:I53"/>
    <mergeCell ref="I54:I55"/>
    <mergeCell ref="I57:I58"/>
    <mergeCell ref="I60:I61"/>
    <mergeCell ref="I63:I64"/>
    <mergeCell ref="I68:I69"/>
    <mergeCell ref="I71:I72"/>
    <mergeCell ref="I74:I75"/>
    <mergeCell ref="I78:I79"/>
    <mergeCell ref="I84:I85"/>
    <mergeCell ref="I87:I88"/>
    <mergeCell ref="I91:I92"/>
    <mergeCell ref="I102:I103"/>
    <mergeCell ref="I104:I105"/>
    <mergeCell ref="I107:I108"/>
    <mergeCell ref="I109:I110"/>
    <mergeCell ref="I111:I112"/>
    <mergeCell ref="I113:I114"/>
    <mergeCell ref="I115:I116"/>
    <mergeCell ref="I118:I119"/>
    <mergeCell ref="J12:J14"/>
    <mergeCell ref="J16:J17"/>
    <mergeCell ref="J18:J19"/>
    <mergeCell ref="J22:J24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5:J46"/>
    <mergeCell ref="J49:J50"/>
    <mergeCell ref="J51:J53"/>
    <mergeCell ref="J54:J55"/>
    <mergeCell ref="J57:J58"/>
    <mergeCell ref="J60:J61"/>
    <mergeCell ref="J63:J64"/>
    <mergeCell ref="J68:J69"/>
    <mergeCell ref="J71:J72"/>
    <mergeCell ref="J74:J75"/>
    <mergeCell ref="J78:J79"/>
    <mergeCell ref="J84:J85"/>
    <mergeCell ref="J87:J88"/>
    <mergeCell ref="J91:J92"/>
    <mergeCell ref="J102:J103"/>
    <mergeCell ref="J104:J105"/>
    <mergeCell ref="J107:J108"/>
    <mergeCell ref="J109:J110"/>
    <mergeCell ref="J111:J112"/>
    <mergeCell ref="J113:J114"/>
    <mergeCell ref="J115:J116"/>
    <mergeCell ref="J118:J119"/>
    <mergeCell ref="K12:K14"/>
    <mergeCell ref="K16:K17"/>
    <mergeCell ref="K18:K19"/>
    <mergeCell ref="K22:K24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5:K46"/>
    <mergeCell ref="K49:K50"/>
    <mergeCell ref="K51:K53"/>
    <mergeCell ref="K54:K55"/>
    <mergeCell ref="K57:K58"/>
    <mergeCell ref="K60:K61"/>
    <mergeCell ref="K63:K64"/>
    <mergeCell ref="K68:K69"/>
    <mergeCell ref="K71:K72"/>
    <mergeCell ref="K74:K75"/>
    <mergeCell ref="K78:K79"/>
    <mergeCell ref="K84:K85"/>
    <mergeCell ref="K87:K88"/>
    <mergeCell ref="K91:K92"/>
    <mergeCell ref="K102:K103"/>
    <mergeCell ref="K104:K105"/>
    <mergeCell ref="K107:K108"/>
    <mergeCell ref="K109:K110"/>
    <mergeCell ref="K111:K112"/>
    <mergeCell ref="K113:K114"/>
    <mergeCell ref="K115:K116"/>
    <mergeCell ref="K118:K119"/>
    <mergeCell ref="L2:L3"/>
    <mergeCell ref="L12:L14"/>
    <mergeCell ref="L16:L17"/>
    <mergeCell ref="L18:L19"/>
    <mergeCell ref="L22:L24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5:L46"/>
    <mergeCell ref="L49:L50"/>
    <mergeCell ref="L51:L53"/>
    <mergeCell ref="L54:L55"/>
    <mergeCell ref="L57:L58"/>
    <mergeCell ref="L60:L61"/>
    <mergeCell ref="L63:L64"/>
    <mergeCell ref="L68:L69"/>
    <mergeCell ref="L71:L72"/>
    <mergeCell ref="L74:L75"/>
    <mergeCell ref="L78:L79"/>
    <mergeCell ref="L115:L116"/>
    <mergeCell ref="L118:L119"/>
    <mergeCell ref="L84:L85"/>
    <mergeCell ref="L87:L88"/>
    <mergeCell ref="L91:L92"/>
    <mergeCell ref="L102:L103"/>
    <mergeCell ref="L104:L105"/>
    <mergeCell ref="L107:L108"/>
    <mergeCell ref="L109:L110"/>
    <mergeCell ref="L111:L112"/>
    <mergeCell ref="L113:L114"/>
  </mergeCells>
  <phoneticPr fontId="19" type="noConversion"/>
  <printOptions horizontalCentered="1" gridLines="1"/>
  <pageMargins left="0.196527777777778" right="0.196527777777778" top="0.196527777777778" bottom="0.196527777777778" header="0.156944444444444" footer="0.118055555555556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第一季度运营补贴汇总</vt:lpstr>
      <vt:lpstr>床位新增第一笔</vt:lpstr>
      <vt:lpstr>床位新增第二笔</vt:lpstr>
      <vt:lpstr>设置医疗机构</vt:lpstr>
      <vt:lpstr>入职</vt:lpstr>
      <vt:lpstr>岗位</vt:lpstr>
      <vt:lpstr>第一季度运营补贴汇总!Print_Titles</vt:lpstr>
      <vt:lpstr>岗位!Print_Titles</vt:lpstr>
      <vt:lpstr>入职!Print_Titles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黄蓉</cp:lastModifiedBy>
  <dcterms:created xsi:type="dcterms:W3CDTF">2023-05-12T19:15:00Z</dcterms:created>
  <dcterms:modified xsi:type="dcterms:W3CDTF">2024-01-24T07:31:40Z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95DE41A9AC5A45CDBC7C36A7319326F2_13</vt:lpwstr>
  </property>
  <property fmtid="{D5CDD505-2E9C-101B-9397-08002B2CF9AE}" pid="4" name="KSOProductBuildVer">
    <vt:lpwstr>2052-12.1.0.16120</vt:lpwstr>
  </property>
</Properties>
</file>