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840" windowHeight="12375"/>
  </bookViews>
  <sheets>
    <sheet name="3季度运营补贴" sheetId="1" r:id="rId1"/>
    <sheet name="下半年床位建设补贴" sheetId="2" r:id="rId2"/>
    <sheet name="入职奖励" sheetId="3" r:id="rId3"/>
    <sheet name="岗位津贴" sheetId="4" r:id="rId4"/>
  </sheets>
  <definedNames>
    <definedName name="_xlnm.Print_Titles" localSheetId="0">'3季度运营补贴'!$2:$4</definedName>
    <definedName name="_xlnm.Print_Titles" localSheetId="3">岗位津贴!$2:$3</definedName>
    <definedName name="_xlnm.Print_Titles" localSheetId="2">入职奖励!$2:$3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7" i="4"/>
  <c r="M117"/>
  <c r="L117"/>
  <c r="K117"/>
  <c r="J117"/>
  <c r="N116"/>
  <c r="M116"/>
  <c r="L116"/>
  <c r="K116"/>
  <c r="J116"/>
  <c r="N115"/>
  <c r="M115"/>
  <c r="L115"/>
  <c r="K115"/>
  <c r="J115"/>
  <c r="H115"/>
  <c r="N114"/>
  <c r="M114"/>
  <c r="L114"/>
  <c r="K114"/>
  <c r="N113"/>
  <c r="M113"/>
  <c r="L113"/>
  <c r="K113"/>
  <c r="J113"/>
  <c r="H113"/>
  <c r="N112"/>
  <c r="M112"/>
  <c r="L112"/>
  <c r="K112"/>
  <c r="J112"/>
  <c r="H112"/>
  <c r="N111"/>
  <c r="M111"/>
  <c r="L111"/>
  <c r="K111"/>
  <c r="N110"/>
  <c r="M110"/>
  <c r="L110"/>
  <c r="K110"/>
  <c r="J110"/>
  <c r="N109"/>
  <c r="M109"/>
  <c r="L109"/>
  <c r="J109"/>
  <c r="H109"/>
  <c r="H108"/>
  <c r="N107"/>
  <c r="M107"/>
  <c r="L107"/>
  <c r="K107"/>
  <c r="J107"/>
  <c r="H107"/>
  <c r="H106"/>
  <c r="N105"/>
  <c r="M105"/>
  <c r="L105"/>
  <c r="K105"/>
  <c r="J105"/>
  <c r="H105"/>
  <c r="H104"/>
  <c r="H103"/>
  <c r="N102"/>
  <c r="M102"/>
  <c r="L102"/>
  <c r="K102"/>
  <c r="J102"/>
  <c r="H102"/>
  <c r="N101"/>
  <c r="M101"/>
  <c r="L101"/>
  <c r="K101"/>
  <c r="H100"/>
  <c r="N99"/>
  <c r="M99"/>
  <c r="L99"/>
  <c r="K99"/>
  <c r="J99"/>
  <c r="H99"/>
  <c r="N98"/>
  <c r="M98"/>
  <c r="L98"/>
  <c r="K98"/>
  <c r="J98"/>
  <c r="H98"/>
  <c r="H97"/>
  <c r="N96"/>
  <c r="M96"/>
  <c r="L96"/>
  <c r="K96"/>
  <c r="J96"/>
  <c r="H96"/>
  <c r="N95"/>
  <c r="M95"/>
  <c r="L95"/>
  <c r="K95"/>
  <c r="J95"/>
  <c r="H95"/>
  <c r="H94"/>
  <c r="N93"/>
  <c r="M93"/>
  <c r="L93"/>
  <c r="K93"/>
  <c r="J93"/>
  <c r="H93"/>
  <c r="N92"/>
  <c r="M92"/>
  <c r="L92"/>
  <c r="K92"/>
  <c r="J92"/>
  <c r="H92"/>
  <c r="H91"/>
  <c r="N90"/>
  <c r="M90"/>
  <c r="L90"/>
  <c r="K90"/>
  <c r="J90"/>
  <c r="H90"/>
  <c r="N89"/>
  <c r="M89"/>
  <c r="L89"/>
  <c r="K89"/>
  <c r="J89"/>
  <c r="H89"/>
  <c r="N88"/>
  <c r="M88"/>
  <c r="L88"/>
  <c r="K88"/>
  <c r="J88"/>
  <c r="H88"/>
  <c r="N87"/>
  <c r="M87"/>
  <c r="L87"/>
  <c r="K87"/>
  <c r="J87"/>
  <c r="H87"/>
  <c r="H86"/>
  <c r="N85"/>
  <c r="M85"/>
  <c r="L85"/>
  <c r="K85"/>
  <c r="J85"/>
  <c r="H85"/>
  <c r="N84"/>
  <c r="M84"/>
  <c r="L84"/>
  <c r="K84"/>
  <c r="J84"/>
  <c r="H84"/>
  <c r="N83"/>
  <c r="M83"/>
  <c r="L83"/>
  <c r="K83"/>
  <c r="J83"/>
  <c r="H83"/>
  <c r="N82"/>
  <c r="M82"/>
  <c r="L82"/>
  <c r="K82"/>
  <c r="J82"/>
  <c r="H82"/>
  <c r="H81"/>
  <c r="N80"/>
  <c r="M80"/>
  <c r="L80"/>
  <c r="K80"/>
  <c r="J80"/>
  <c r="H80"/>
  <c r="N79"/>
  <c r="M79"/>
  <c r="L79"/>
  <c r="K79"/>
  <c r="J79"/>
  <c r="H79"/>
  <c r="N78"/>
  <c r="M78"/>
  <c r="L78"/>
  <c r="H78"/>
  <c r="N77"/>
  <c r="M77"/>
  <c r="L77"/>
  <c r="K77"/>
  <c r="J77"/>
  <c r="H77"/>
  <c r="N76"/>
  <c r="M76"/>
  <c r="L76"/>
  <c r="K76"/>
  <c r="J76"/>
  <c r="H76"/>
  <c r="N75"/>
  <c r="M75"/>
  <c r="L75"/>
  <c r="K75"/>
  <c r="J75"/>
  <c r="H75"/>
  <c r="N74"/>
  <c r="M74"/>
  <c r="L74"/>
  <c r="K74"/>
  <c r="J74"/>
  <c r="H74"/>
  <c r="N73"/>
  <c r="M73"/>
  <c r="L73"/>
  <c r="K73"/>
  <c r="J73"/>
  <c r="H73"/>
  <c r="N72"/>
  <c r="M72"/>
  <c r="L72"/>
  <c r="K72"/>
  <c r="J72"/>
  <c r="H72"/>
  <c r="N71"/>
  <c r="M71"/>
  <c r="L71"/>
  <c r="K71"/>
  <c r="J71"/>
  <c r="H71"/>
  <c r="N70"/>
  <c r="M70"/>
  <c r="L70"/>
  <c r="K70"/>
  <c r="J70"/>
  <c r="H70"/>
  <c r="N69"/>
  <c r="M69"/>
  <c r="L69"/>
  <c r="K69"/>
  <c r="J69"/>
  <c r="H69"/>
  <c r="N68"/>
  <c r="M68"/>
  <c r="L68"/>
  <c r="K68"/>
  <c r="J68"/>
  <c r="H68"/>
  <c r="N67"/>
  <c r="M67"/>
  <c r="L67"/>
  <c r="K67"/>
  <c r="J67"/>
  <c r="H67"/>
  <c r="H66"/>
  <c r="N65"/>
  <c r="M65"/>
  <c r="L65"/>
  <c r="K65"/>
  <c r="J65"/>
  <c r="H65"/>
  <c r="H64"/>
  <c r="N63"/>
  <c r="M63"/>
  <c r="L63"/>
  <c r="K63"/>
  <c r="J63"/>
  <c r="H63"/>
  <c r="N62"/>
  <c r="M62"/>
  <c r="L62"/>
  <c r="K62"/>
  <c r="J62"/>
  <c r="H62"/>
  <c r="H61"/>
  <c r="N60"/>
  <c r="M60"/>
  <c r="L60"/>
  <c r="K60"/>
  <c r="J60"/>
  <c r="H60"/>
  <c r="N59"/>
  <c r="M59"/>
  <c r="L59"/>
  <c r="K59"/>
  <c r="J59"/>
  <c r="H59"/>
  <c r="N58"/>
  <c r="M58"/>
  <c r="L58"/>
  <c r="K58"/>
  <c r="J58"/>
  <c r="H58"/>
  <c r="N57"/>
  <c r="M57"/>
  <c r="L57"/>
  <c r="K57"/>
  <c r="J57"/>
  <c r="H57"/>
  <c r="N56"/>
  <c r="M56"/>
  <c r="L56"/>
  <c r="K56"/>
  <c r="J56"/>
  <c r="H56"/>
  <c r="N54"/>
  <c r="M54"/>
  <c r="L54"/>
  <c r="K54"/>
  <c r="J54"/>
  <c r="N53"/>
  <c r="M53"/>
  <c r="L53"/>
  <c r="K53"/>
  <c r="N52"/>
  <c r="M52"/>
  <c r="L52"/>
  <c r="K52"/>
  <c r="J52"/>
  <c r="H52"/>
  <c r="N51"/>
  <c r="M51"/>
  <c r="L51"/>
  <c r="K51"/>
  <c r="J51"/>
  <c r="H51"/>
  <c r="N50"/>
  <c r="M50"/>
  <c r="L50"/>
  <c r="K50"/>
  <c r="J50"/>
  <c r="H50"/>
  <c r="H49"/>
  <c r="H48"/>
  <c r="N47"/>
  <c r="M47"/>
  <c r="L47"/>
  <c r="K47"/>
  <c r="J47"/>
  <c r="H47"/>
  <c r="N45"/>
  <c r="M45"/>
  <c r="L45"/>
  <c r="K45"/>
  <c r="J45"/>
  <c r="H45"/>
  <c r="N44"/>
  <c r="M44"/>
  <c r="L44"/>
  <c r="K44"/>
  <c r="J44"/>
  <c r="H44"/>
  <c r="N42"/>
  <c r="M42"/>
  <c r="L42"/>
  <c r="K42"/>
  <c r="J42"/>
  <c r="H42"/>
  <c r="H41"/>
  <c r="H40"/>
  <c r="N39"/>
  <c r="M39"/>
  <c r="L39"/>
  <c r="K39"/>
  <c r="J39"/>
  <c r="H39"/>
  <c r="N38"/>
  <c r="M38"/>
  <c r="L38"/>
  <c r="K38"/>
  <c r="J38"/>
  <c r="N37"/>
  <c r="M37"/>
  <c r="L37"/>
  <c r="K37"/>
  <c r="J37"/>
  <c r="H37"/>
  <c r="N36"/>
  <c r="M36"/>
  <c r="L36"/>
  <c r="K36"/>
  <c r="J36"/>
  <c r="H36"/>
  <c r="N35"/>
  <c r="M35"/>
  <c r="L35"/>
  <c r="K35"/>
  <c r="N34"/>
  <c r="M34"/>
  <c r="L34"/>
  <c r="K34"/>
  <c r="J34"/>
  <c r="H34"/>
  <c r="N33"/>
  <c r="M33"/>
  <c r="L33"/>
  <c r="K33"/>
  <c r="J33"/>
  <c r="H33"/>
  <c r="H32"/>
  <c r="N31"/>
  <c r="M31"/>
  <c r="L31"/>
  <c r="K31"/>
  <c r="H31"/>
  <c r="N30"/>
  <c r="M30"/>
  <c r="L30"/>
  <c r="K30"/>
  <c r="J30"/>
  <c r="H30"/>
  <c r="N28"/>
  <c r="M28"/>
  <c r="L28"/>
  <c r="K28"/>
  <c r="J28"/>
  <c r="H28"/>
  <c r="N27"/>
  <c r="M27"/>
  <c r="L27"/>
  <c r="K27"/>
  <c r="J27"/>
  <c r="H27"/>
  <c r="N26"/>
  <c r="M26"/>
  <c r="L26"/>
  <c r="K26"/>
  <c r="J26"/>
  <c r="N25"/>
  <c r="M25"/>
  <c r="L25"/>
  <c r="K25"/>
  <c r="N24"/>
  <c r="M24"/>
  <c r="L24"/>
  <c r="K24"/>
  <c r="J24"/>
  <c r="H24"/>
  <c r="N23"/>
  <c r="M23"/>
  <c r="L23"/>
  <c r="K23"/>
  <c r="J23"/>
  <c r="H23"/>
  <c r="N22"/>
  <c r="M22"/>
  <c r="L22"/>
  <c r="K22"/>
  <c r="H22"/>
  <c r="N21"/>
  <c r="M21"/>
  <c r="L21"/>
  <c r="K21"/>
  <c r="N20"/>
  <c r="M20"/>
  <c r="L20"/>
  <c r="K20"/>
  <c r="J20"/>
  <c r="H20"/>
  <c r="N18"/>
  <c r="M18"/>
  <c r="L18"/>
  <c r="K18"/>
  <c r="H18"/>
  <c r="N16"/>
  <c r="M16"/>
  <c r="L16"/>
  <c r="K16"/>
  <c r="H16"/>
  <c r="N14"/>
  <c r="M14"/>
  <c r="L14"/>
  <c r="N13"/>
  <c r="M13"/>
  <c r="L13"/>
  <c r="K13"/>
  <c r="J13"/>
  <c r="N12"/>
  <c r="M12"/>
  <c r="L12"/>
  <c r="N11"/>
  <c r="M11"/>
  <c r="L11"/>
  <c r="K11"/>
  <c r="J11"/>
  <c r="N9"/>
  <c r="M9"/>
  <c r="L9"/>
  <c r="K9"/>
  <c r="N8"/>
  <c r="M8"/>
  <c r="L8"/>
  <c r="K8"/>
  <c r="J8"/>
  <c r="H7"/>
  <c r="N6"/>
  <c r="M6"/>
  <c r="K6"/>
  <c r="H6"/>
  <c r="N5"/>
  <c r="M5"/>
  <c r="K5"/>
  <c r="J5"/>
  <c r="H5"/>
  <c r="N4"/>
  <c r="M4"/>
  <c r="K4"/>
  <c r="J4"/>
  <c r="H4"/>
  <c r="O26" i="3"/>
  <c r="N26"/>
  <c r="M26"/>
  <c r="L26"/>
  <c r="K26"/>
  <c r="O25"/>
  <c r="N25"/>
  <c r="M25"/>
  <c r="L25"/>
  <c r="K25"/>
  <c r="O24"/>
  <c r="N24"/>
  <c r="L24"/>
  <c r="O23"/>
  <c r="N23"/>
  <c r="M23"/>
  <c r="L23"/>
  <c r="K23"/>
  <c r="O22"/>
  <c r="N22"/>
  <c r="M22"/>
  <c r="O21"/>
  <c r="N21"/>
  <c r="M21"/>
  <c r="L21"/>
  <c r="K21"/>
  <c r="O20"/>
  <c r="N20"/>
  <c r="M20"/>
  <c r="L20"/>
  <c r="O19"/>
  <c r="N19"/>
  <c r="M19"/>
  <c r="L19"/>
  <c r="O18"/>
  <c r="N18"/>
  <c r="M18"/>
  <c r="L18"/>
  <c r="O17"/>
  <c r="N17"/>
  <c r="M17"/>
  <c r="L17"/>
  <c r="O16"/>
  <c r="N16"/>
  <c r="M16"/>
  <c r="L16"/>
  <c r="O15"/>
  <c r="N15"/>
  <c r="M15"/>
  <c r="L15"/>
  <c r="O14"/>
  <c r="N14"/>
  <c r="M14"/>
  <c r="L14"/>
  <c r="O13"/>
  <c r="N13"/>
  <c r="M13"/>
  <c r="L13"/>
  <c r="O12"/>
  <c r="N12"/>
  <c r="M12"/>
  <c r="O11"/>
  <c r="N11"/>
  <c r="M11"/>
  <c r="L11"/>
  <c r="O10"/>
  <c r="N10"/>
  <c r="M10"/>
  <c r="L10"/>
  <c r="O9"/>
  <c r="N9"/>
  <c r="M9"/>
  <c r="L9"/>
  <c r="O8"/>
  <c r="N8"/>
  <c r="M8"/>
  <c r="L8"/>
  <c r="O7"/>
  <c r="N7"/>
  <c r="M7"/>
  <c r="L7"/>
  <c r="O6"/>
  <c r="N6"/>
  <c r="M6"/>
  <c r="L6"/>
  <c r="O5"/>
  <c r="N5"/>
  <c r="M5"/>
  <c r="L5"/>
  <c r="O4"/>
  <c r="N4"/>
  <c r="M4"/>
  <c r="L4"/>
  <c r="K8" i="2"/>
  <c r="J8"/>
  <c r="I8"/>
  <c r="H8"/>
  <c r="G8"/>
  <c r="K7"/>
  <c r="J7"/>
  <c r="I7"/>
  <c r="H7"/>
  <c r="G7"/>
  <c r="K6"/>
  <c r="J6"/>
  <c r="I6"/>
  <c r="K5"/>
  <c r="J5"/>
  <c r="I5"/>
  <c r="H5"/>
  <c r="G5"/>
  <c r="K4"/>
  <c r="J4"/>
  <c r="I4"/>
  <c r="N41" i="1"/>
  <c r="M41"/>
  <c r="L41"/>
  <c r="K41"/>
  <c r="J41"/>
  <c r="H41"/>
  <c r="G41"/>
  <c r="F41"/>
  <c r="E41"/>
  <c r="D41"/>
  <c r="N40"/>
  <c r="M40"/>
  <c r="L40"/>
  <c r="K40"/>
  <c r="J40"/>
  <c r="H40"/>
  <c r="G40"/>
  <c r="F40"/>
  <c r="E40"/>
  <c r="D40"/>
  <c r="N39"/>
  <c r="M39"/>
  <c r="L39"/>
  <c r="K39"/>
  <c r="J39"/>
  <c r="H39"/>
  <c r="G39"/>
  <c r="E39"/>
  <c r="N38"/>
  <c r="M38"/>
  <c r="L38"/>
  <c r="K38"/>
  <c r="J38"/>
  <c r="H38"/>
  <c r="G38"/>
  <c r="E38"/>
  <c r="N37"/>
  <c r="M37"/>
  <c r="L37"/>
  <c r="K37"/>
  <c r="J37"/>
  <c r="I37"/>
  <c r="H37"/>
  <c r="G37"/>
  <c r="F37"/>
  <c r="E37"/>
  <c r="D37"/>
  <c r="N36"/>
  <c r="M36"/>
  <c r="L36"/>
  <c r="K36"/>
  <c r="J36"/>
  <c r="H36"/>
  <c r="G36"/>
  <c r="E36"/>
  <c r="N35"/>
  <c r="M35"/>
  <c r="L35"/>
  <c r="K35"/>
  <c r="J35"/>
  <c r="H35"/>
  <c r="G35"/>
  <c r="F35"/>
  <c r="E35"/>
  <c r="D35"/>
  <c r="H34"/>
  <c r="G34"/>
  <c r="E34"/>
  <c r="N33"/>
  <c r="M33"/>
  <c r="L33"/>
  <c r="K33"/>
  <c r="J33"/>
  <c r="H33"/>
  <c r="G33"/>
  <c r="E33"/>
  <c r="N32"/>
  <c r="M32"/>
  <c r="L32"/>
  <c r="K32"/>
  <c r="J32"/>
  <c r="H32"/>
  <c r="G32"/>
  <c r="F32"/>
  <c r="E32"/>
  <c r="D32"/>
  <c r="N31"/>
  <c r="M31"/>
  <c r="L31"/>
  <c r="K31"/>
  <c r="J31"/>
  <c r="H31"/>
  <c r="G31"/>
  <c r="E31"/>
  <c r="N30"/>
  <c r="M30"/>
  <c r="L30"/>
  <c r="K30"/>
  <c r="J30"/>
  <c r="H30"/>
  <c r="G30"/>
  <c r="E30"/>
  <c r="N29"/>
  <c r="M29"/>
  <c r="L29"/>
  <c r="K29"/>
  <c r="J29"/>
  <c r="H29"/>
  <c r="G29"/>
  <c r="E29"/>
  <c r="N28"/>
  <c r="M28"/>
  <c r="L28"/>
  <c r="K28"/>
  <c r="J28"/>
  <c r="H28"/>
  <c r="G28"/>
  <c r="F28"/>
  <c r="E28"/>
  <c r="D28"/>
  <c r="N27"/>
  <c r="M27"/>
  <c r="L27"/>
  <c r="K27"/>
  <c r="J27"/>
  <c r="H27"/>
  <c r="G27"/>
  <c r="E27"/>
  <c r="N26"/>
  <c r="M26"/>
  <c r="L26"/>
  <c r="K26"/>
  <c r="J26"/>
  <c r="H26"/>
  <c r="G26"/>
  <c r="F26"/>
  <c r="E26"/>
  <c r="D26"/>
  <c r="N25"/>
  <c r="M25"/>
  <c r="K25"/>
  <c r="J25"/>
  <c r="H25"/>
  <c r="G25"/>
  <c r="E25"/>
  <c r="N24"/>
  <c r="M24"/>
  <c r="K24"/>
  <c r="J24"/>
  <c r="H24"/>
  <c r="G24"/>
  <c r="E24"/>
  <c r="N23"/>
  <c r="M23"/>
  <c r="L23"/>
  <c r="K23"/>
  <c r="J23"/>
  <c r="H23"/>
  <c r="G23"/>
  <c r="F23"/>
  <c r="E23"/>
  <c r="D23"/>
  <c r="N22"/>
  <c r="M22"/>
  <c r="L22"/>
  <c r="K22"/>
  <c r="J22"/>
  <c r="H22"/>
  <c r="G22"/>
  <c r="E22"/>
  <c r="N21"/>
  <c r="M21"/>
  <c r="L21"/>
  <c r="K21"/>
  <c r="J21"/>
  <c r="H21"/>
  <c r="G21"/>
  <c r="E21"/>
  <c r="N20"/>
  <c r="M20"/>
  <c r="L20"/>
  <c r="K20"/>
  <c r="J20"/>
  <c r="H20"/>
  <c r="G20"/>
  <c r="F20"/>
  <c r="E20"/>
  <c r="D20"/>
  <c r="N19"/>
  <c r="M19"/>
  <c r="L19"/>
  <c r="K19"/>
  <c r="J19"/>
  <c r="H19"/>
  <c r="G19"/>
  <c r="E19"/>
  <c r="N18"/>
  <c r="M18"/>
  <c r="L18"/>
  <c r="K18"/>
  <c r="J18"/>
  <c r="H18"/>
  <c r="G18"/>
  <c r="E18"/>
  <c r="N17"/>
  <c r="M17"/>
  <c r="L17"/>
  <c r="K17"/>
  <c r="J17"/>
  <c r="H17"/>
  <c r="G17"/>
  <c r="E17"/>
  <c r="N16"/>
  <c r="M16"/>
  <c r="L16"/>
  <c r="K16"/>
  <c r="J16"/>
  <c r="H16"/>
  <c r="G16"/>
  <c r="E16"/>
  <c r="N15"/>
  <c r="M15"/>
  <c r="L15"/>
  <c r="K15"/>
  <c r="J15"/>
  <c r="H15"/>
  <c r="G15"/>
  <c r="E15"/>
  <c r="N14"/>
  <c r="M14"/>
  <c r="L14"/>
  <c r="K14"/>
  <c r="J14"/>
  <c r="H14"/>
  <c r="G14"/>
  <c r="E14"/>
  <c r="N13"/>
  <c r="M13"/>
  <c r="L13"/>
  <c r="K13"/>
  <c r="J13"/>
  <c r="H13"/>
  <c r="G13"/>
  <c r="E13"/>
  <c r="N12"/>
  <c r="M12"/>
  <c r="L12"/>
  <c r="K12"/>
  <c r="J12"/>
  <c r="H12"/>
  <c r="G12"/>
  <c r="E12"/>
  <c r="N11"/>
  <c r="M11"/>
  <c r="L11"/>
  <c r="K11"/>
  <c r="J11"/>
  <c r="H11"/>
  <c r="G11"/>
  <c r="E11"/>
  <c r="N10"/>
  <c r="M10"/>
  <c r="L10"/>
  <c r="K10"/>
  <c r="J10"/>
  <c r="H10"/>
  <c r="G10"/>
  <c r="F10"/>
  <c r="E10"/>
  <c r="D10"/>
  <c r="N9"/>
  <c r="M9"/>
  <c r="L9"/>
  <c r="K9"/>
  <c r="J9"/>
  <c r="H9"/>
  <c r="G9"/>
  <c r="E9"/>
  <c r="N8"/>
  <c r="M8"/>
  <c r="L8"/>
  <c r="K8"/>
  <c r="J8"/>
  <c r="H8"/>
  <c r="G8"/>
  <c r="E8"/>
  <c r="N7"/>
  <c r="M7"/>
  <c r="L7"/>
  <c r="K7"/>
  <c r="J7"/>
  <c r="H7"/>
  <c r="G7"/>
  <c r="E7"/>
  <c r="N6"/>
  <c r="M6"/>
  <c r="L6"/>
  <c r="K6"/>
  <c r="J6"/>
  <c r="H6"/>
  <c r="G6"/>
  <c r="E6"/>
  <c r="N5"/>
  <c r="M5"/>
  <c r="L5"/>
  <c r="K5"/>
  <c r="J5"/>
  <c r="H5"/>
  <c r="G5"/>
  <c r="E5"/>
</calcChain>
</file>

<file path=xl/sharedStrings.xml><?xml version="1.0" encoding="utf-8"?>
<sst xmlns="http://schemas.openxmlformats.org/spreadsheetml/2006/main" count="630" uniqueCount="312">
  <si>
    <t>序号</t>
  </si>
  <si>
    <t>机构名称</t>
  </si>
  <si>
    <t>机构等级</t>
  </si>
  <si>
    <t>运营补贴</t>
  </si>
  <si>
    <t>基准补贴总金额</t>
  </si>
  <si>
    <t>等级系数</t>
  </si>
  <si>
    <t>补贴总金额（基准补贴总金额*等级系数）</t>
  </si>
  <si>
    <t>市补贴金额（50%）</t>
  </si>
  <si>
    <t>区补贴金额（50%）</t>
  </si>
  <si>
    <t>实发金额</t>
  </si>
  <si>
    <t>介助</t>
  </si>
  <si>
    <t>介护</t>
  </si>
  <si>
    <t>人次</t>
  </si>
  <si>
    <t>金额</t>
  </si>
  <si>
    <t>区</t>
  </si>
  <si>
    <t>街道</t>
  </si>
  <si>
    <t>南京市江宁区东山街道桃园老年公寓</t>
  </si>
  <si>
    <t>一级</t>
  </si>
  <si>
    <t>南京江宁幸福园老年公寓</t>
  </si>
  <si>
    <t>三级</t>
  </si>
  <si>
    <t>南京市江宁区东山街道三槐大里老年公寓</t>
  </si>
  <si>
    <t>南京朗诗常青藤养老服务有限公司新颐分公司</t>
  </si>
  <si>
    <t>四级</t>
  </si>
  <si>
    <t>南京君慈养老有限公司</t>
  </si>
  <si>
    <t>二级</t>
  </si>
  <si>
    <t>小计（东山街道）</t>
  </si>
  <si>
    <t>/</t>
  </si>
  <si>
    <t>南京江宁金华老年护养院</t>
  </si>
  <si>
    <t>南京江宁荣平老年康乐中心</t>
  </si>
  <si>
    <t>南京江宁广慈苑老年公寓</t>
  </si>
  <si>
    <t>南京市宏善护养院</t>
  </si>
  <si>
    <t>南京悦诚养老服务有限公司</t>
  </si>
  <si>
    <t>南京宁慧幸福养老服务有限公司江宁清水亭分公司</t>
  </si>
  <si>
    <t>南京宁慧幸福养老服务有限公司江宁兰台街分公司</t>
  </si>
  <si>
    <t>南京市江宁区悦华秣陵安养院</t>
  </si>
  <si>
    <t>南京悦华沐和苑养老服务有限公司</t>
  </si>
  <si>
    <t>小计（秣陵街道）</t>
  </si>
  <si>
    <t>南京金康天地护养院</t>
  </si>
  <si>
    <t>江苏大慈怀汤山养老服务有限公司</t>
  </si>
  <si>
    <t>小计（汤山街道）</t>
  </si>
  <si>
    <t>南京江宁云华养老院</t>
  </si>
  <si>
    <t>南京江宁百善老年公寓</t>
  </si>
  <si>
    <t>小计（麒麟街道）</t>
  </si>
  <si>
    <t>南京市江宁区悦华谷里安养院</t>
  </si>
  <si>
    <t>小计（谷里街道）</t>
  </si>
  <si>
    <t>南京瑞芝康健老年公寓</t>
  </si>
  <si>
    <t>五级</t>
  </si>
  <si>
    <t>南京利安康乐养老服务有限公司</t>
  </si>
  <si>
    <t>南京江宁沐春园护理院</t>
  </si>
  <si>
    <t>小计（淳化街道）</t>
  </si>
  <si>
    <t>南京瑞芝康健滨江颐养院</t>
  </si>
  <si>
    <t>小计（江宁街道）</t>
  </si>
  <si>
    <t>南京市沁夕阳养老护理服务有限公司</t>
  </si>
  <si>
    <t>小计（湖熟街道）</t>
  </si>
  <si>
    <t>南京江宁晚晴苑老年公寓</t>
  </si>
  <si>
    <t>南京市江宁区国弘护养院</t>
  </si>
  <si>
    <t>小计（横溪街道）</t>
  </si>
  <si>
    <t>合计</t>
  </si>
  <si>
    <t>江宁区2023年下半年养老机构改护理型床位补贴汇总表（单位：元）</t>
  </si>
  <si>
    <t>开户银行</t>
  </si>
  <si>
    <t>银行账号</t>
  </si>
  <si>
    <t>申报床位数</t>
  </si>
  <si>
    <t>补贴标准</t>
  </si>
  <si>
    <t>补贴总金额</t>
  </si>
  <si>
    <t>市补贴金额</t>
  </si>
  <si>
    <t>区补贴金额</t>
  </si>
  <si>
    <t>南京沁夕阳养老护理服务有限公司</t>
  </si>
  <si>
    <t>中国银行</t>
  </si>
  <si>
    <t>554745005029</t>
  </si>
  <si>
    <t>2500元/张</t>
  </si>
  <si>
    <t>交通银行南京竹山路支行</t>
  </si>
  <si>
    <t>320899991010003823536</t>
  </si>
  <si>
    <t>江宁区2023年下半年养老机构从业人员入职奖励汇总表（单位：元）</t>
  </si>
  <si>
    <t>申报人姓名</t>
  </si>
  <si>
    <t>提交学历证书等级</t>
  </si>
  <si>
    <t>已领取年限</t>
  </si>
  <si>
    <t>已领取奖励金额</t>
  </si>
  <si>
    <t>申请年限</t>
  </si>
  <si>
    <t>申请时间</t>
  </si>
  <si>
    <t>本次申请金额</t>
  </si>
  <si>
    <t>市奖励金额</t>
  </si>
  <si>
    <t>区奖励金额</t>
  </si>
  <si>
    <t>江苏银行江宁开发区支行</t>
  </si>
  <si>
    <t>31220188000021580</t>
  </si>
  <si>
    <t>刘素素</t>
  </si>
  <si>
    <t>全日制大专</t>
  </si>
  <si>
    <t>1-2年</t>
  </si>
  <si>
    <t>第3年</t>
  </si>
  <si>
    <t>2020.8-2023.9</t>
  </si>
  <si>
    <t>王聪聪</t>
  </si>
  <si>
    <t>2021.3-2023.3</t>
  </si>
  <si>
    <t>杨雪</t>
  </si>
  <si>
    <t>2021.4-2023.4</t>
  </si>
  <si>
    <t>王艳</t>
  </si>
  <si>
    <t>第1年</t>
  </si>
  <si>
    <t>2021.11-2023.9</t>
  </si>
  <si>
    <t>邓惠惠</t>
  </si>
  <si>
    <t>2021.6-2023.6</t>
  </si>
  <si>
    <t>王昌</t>
  </si>
  <si>
    <t>赵卫华</t>
  </si>
  <si>
    <t>1-3年</t>
  </si>
  <si>
    <t>第4年</t>
  </si>
  <si>
    <t>2019.9-2023.9</t>
  </si>
  <si>
    <t>王彩云</t>
  </si>
  <si>
    <t>全日制中专</t>
  </si>
  <si>
    <t>2020.10-2023.9</t>
  </si>
  <si>
    <t>杨梅影</t>
  </si>
  <si>
    <t>1-4年</t>
  </si>
  <si>
    <t>第5年</t>
  </si>
  <si>
    <t>2018.6-2023.9</t>
  </si>
  <si>
    <t>王芳芳</t>
  </si>
  <si>
    <t>2020.7-2023.9</t>
  </si>
  <si>
    <t>王华</t>
  </si>
  <si>
    <t>全日制本科</t>
  </si>
  <si>
    <t>郭睿钰</t>
  </si>
  <si>
    <t>2022.7-2023.7</t>
  </si>
  <si>
    <t>招商银行江宁科技园支行</t>
  </si>
  <si>
    <t>125908151710101</t>
  </si>
  <si>
    <t>于丽丽</t>
  </si>
  <si>
    <t>2021.5-2023.5</t>
  </si>
  <si>
    <t>刘思宇</t>
  </si>
  <si>
    <t>非全日制本科</t>
  </si>
  <si>
    <t>2021.5-2023.7</t>
  </si>
  <si>
    <t>刘琴</t>
  </si>
  <si>
    <t>张祎宁</t>
  </si>
  <si>
    <t>2020.11-2023.9</t>
  </si>
  <si>
    <t>顾鹏丽</t>
  </si>
  <si>
    <t>2021.9-2023.9</t>
  </si>
  <si>
    <t>工商银行南京天井支行</t>
  </si>
  <si>
    <t>4301020009100097850</t>
  </si>
  <si>
    <t>徐梦怡</t>
  </si>
  <si>
    <t>2020.9-2023.9</t>
  </si>
  <si>
    <t>南京江宁百善护理院</t>
  </si>
  <si>
    <t>南京银行麒麟支行</t>
  </si>
  <si>
    <t>2008200000000101</t>
  </si>
  <si>
    <t>王海丽</t>
  </si>
  <si>
    <t>2019.6-2023.6</t>
  </si>
  <si>
    <t>江宁区2023年下半年养老机构从业人员岗位津贴汇总表(单位：元）</t>
  </si>
  <si>
    <t>单位</t>
  </si>
  <si>
    <t>姓名</t>
  </si>
  <si>
    <t>提交证书类别</t>
  </si>
  <si>
    <t>申请补贴年限</t>
  </si>
  <si>
    <t>申请补贴标准（元/月）</t>
  </si>
  <si>
    <t>申请补贴月数</t>
  </si>
  <si>
    <t>申请补贴金额</t>
  </si>
  <si>
    <t>紫金农商银行麒麟支行</t>
  </si>
  <si>
    <t>3201212301201000130869</t>
  </si>
  <si>
    <t>陈学霆</t>
  </si>
  <si>
    <t>初级养老护理员</t>
  </si>
  <si>
    <t>2019.5-2023.9</t>
  </si>
  <si>
    <t>2023.5-9</t>
  </si>
  <si>
    <t>王刚</t>
  </si>
  <si>
    <t>2016.11-2023.9</t>
  </si>
  <si>
    <t>2023.4-9</t>
  </si>
  <si>
    <t>鲁文文</t>
  </si>
  <si>
    <t>养老护理员培训</t>
  </si>
  <si>
    <t>2023.4-7</t>
  </si>
  <si>
    <t>2023.8、9</t>
  </si>
  <si>
    <t>乔云</t>
  </si>
  <si>
    <t>护士证</t>
  </si>
  <si>
    <t>2016.9-2023.9</t>
  </si>
  <si>
    <t>2023.7、8</t>
  </si>
  <si>
    <t>曾敏</t>
  </si>
  <si>
    <t>公共营养师三级</t>
  </si>
  <si>
    <t>2022.3-2023.9</t>
  </si>
  <si>
    <t>2023.7-9</t>
  </si>
  <si>
    <t>李园园</t>
  </si>
  <si>
    <t>2022.2-2023.9</t>
  </si>
  <si>
    <t>南京银行清凉门支行</t>
  </si>
  <si>
    <t>01730120210003990</t>
  </si>
  <si>
    <t>盛耀</t>
  </si>
  <si>
    <t>2019.6-2023.9</t>
  </si>
  <si>
    <t>2023.4、5</t>
  </si>
  <si>
    <t>2023.6、7</t>
  </si>
  <si>
    <t>中国光大银行南京分行江宁支行</t>
  </si>
  <si>
    <t>76550188004699328</t>
  </si>
  <si>
    <t>李从杰</t>
  </si>
  <si>
    <t>医师执业资格证</t>
  </si>
  <si>
    <t>2021.5-2023.9</t>
  </si>
  <si>
    <t>魏俊枫</t>
  </si>
  <si>
    <t>养老护理员培训证</t>
  </si>
  <si>
    <t>2021.7-2023.9</t>
  </si>
  <si>
    <t>2023.4-6</t>
  </si>
  <si>
    <t>蔡霞</t>
  </si>
  <si>
    <t>2020.1-2023.9</t>
  </si>
  <si>
    <t>2023.4-2023.9</t>
  </si>
  <si>
    <t>王蓓</t>
  </si>
  <si>
    <t>张其林</t>
  </si>
  <si>
    <t>护理员上岗证</t>
  </si>
  <si>
    <t>2021.2-2023.9</t>
  </si>
  <si>
    <t>付钦芝</t>
  </si>
  <si>
    <t>养老护理员上岗证</t>
  </si>
  <si>
    <t>朱红玮</t>
  </si>
  <si>
    <t>2020.2-2023.9</t>
  </si>
  <si>
    <t>张继娟</t>
  </si>
  <si>
    <t>2022.8-2023.9</t>
  </si>
  <si>
    <t>中信银行南京城北支行</t>
  </si>
  <si>
    <t>7321110182800047673</t>
  </si>
  <si>
    <t>汪晴</t>
  </si>
  <si>
    <t>2018.12-2023.9</t>
  </si>
  <si>
    <t>季化来</t>
  </si>
  <si>
    <t>2018.8-2023.9</t>
  </si>
  <si>
    <t>2023.4-2023.7</t>
  </si>
  <si>
    <t>叶开祥</t>
  </si>
  <si>
    <t>王贤贤</t>
  </si>
  <si>
    <t>2018.7-2023.9</t>
  </si>
  <si>
    <t>2023.5、6</t>
  </si>
  <si>
    <t>南京江宁金华护养院</t>
  </si>
  <si>
    <t>南京银行江宁支行</t>
  </si>
  <si>
    <t>01780120420000722</t>
  </si>
  <si>
    <t>蔡明</t>
  </si>
  <si>
    <t>护士执业证</t>
  </si>
  <si>
    <t>2019.12-2023.9</t>
  </si>
  <si>
    <t>2023.6、8、9</t>
  </si>
  <si>
    <t>张艳凤</t>
  </si>
  <si>
    <t>孙敬</t>
  </si>
  <si>
    <t>2014.5-2023.9</t>
  </si>
  <si>
    <t>2023.6、7、9</t>
  </si>
  <si>
    <t>毕家玲</t>
  </si>
  <si>
    <t>2023.6-9</t>
  </si>
  <si>
    <t>杨海娣</t>
  </si>
  <si>
    <t>2019.7-2023.9</t>
  </si>
  <si>
    <t>王桂红</t>
  </si>
  <si>
    <t>2017.7-2023.9</t>
  </si>
  <si>
    <t>龚春琴</t>
  </si>
  <si>
    <t>2023.4、5、6</t>
  </si>
  <si>
    <t>2023.7、8、9</t>
  </si>
  <si>
    <t>伍红兰</t>
  </si>
  <si>
    <t>2016.10-2023.9</t>
  </si>
  <si>
    <t>王生燕</t>
  </si>
  <si>
    <t>徐春燕</t>
  </si>
  <si>
    <t>董春红</t>
  </si>
  <si>
    <t>刘先树</t>
  </si>
  <si>
    <t>高啓兰</t>
  </si>
  <si>
    <t>唐利巧</t>
  </si>
  <si>
    <t>2023.5、7</t>
  </si>
  <si>
    <t>俞良顺</t>
  </si>
  <si>
    <t>付本燕</t>
  </si>
  <si>
    <t>2020.12-2023.9</t>
  </si>
  <si>
    <t>严春玉</t>
  </si>
  <si>
    <t>2016.12-2023.9</t>
  </si>
  <si>
    <t>沈蓉</t>
  </si>
  <si>
    <t>陈蕊</t>
  </si>
  <si>
    <t>2017.4-2023.9</t>
  </si>
  <si>
    <t>高会芳</t>
  </si>
  <si>
    <t>2017.5-2023.9</t>
  </si>
  <si>
    <t>王方</t>
  </si>
  <si>
    <t>2016.4-2023.9</t>
  </si>
  <si>
    <t>2023.4、5、7、8、9</t>
  </si>
  <si>
    <t>王玉华</t>
  </si>
  <si>
    <t>高级养老护理员</t>
  </si>
  <si>
    <t>胡红銮</t>
  </si>
  <si>
    <t>谢庆娣</t>
  </si>
  <si>
    <t>李传霞</t>
  </si>
  <si>
    <t>2019.7-2023.6</t>
  </si>
  <si>
    <t>孔子雯</t>
  </si>
  <si>
    <t>助理社会工作师</t>
  </si>
  <si>
    <t>2016.2-2023.9</t>
  </si>
  <si>
    <t>吴敏</t>
  </si>
  <si>
    <t>张倩</t>
  </si>
  <si>
    <t>护士执业资格证</t>
  </si>
  <si>
    <t>2017.9-2023.9</t>
  </si>
  <si>
    <t>周桔</t>
  </si>
  <si>
    <t>杨鸿儒</t>
  </si>
  <si>
    <t>2017.11-2023.9</t>
  </si>
  <si>
    <t>王芸</t>
  </si>
  <si>
    <t>2023.5-2023.9</t>
  </si>
  <si>
    <t>董亚军</t>
  </si>
  <si>
    <t>2018.4-2023.9</t>
  </si>
  <si>
    <t>郑柏川</t>
  </si>
  <si>
    <t>2016.7-2023.9</t>
  </si>
  <si>
    <t>薛孟</t>
  </si>
  <si>
    <t>2017.3-2023.9</t>
  </si>
  <si>
    <t>陈芳</t>
  </si>
  <si>
    <t>张传娣</t>
  </si>
  <si>
    <t>王珺</t>
  </si>
  <si>
    <t>荣光敏</t>
  </si>
  <si>
    <t>李曾艳</t>
  </si>
  <si>
    <t>孔祥娣</t>
  </si>
  <si>
    <t>张传余</t>
  </si>
  <si>
    <t>陈春宝</t>
  </si>
  <si>
    <t>2023.5、8、9、</t>
  </si>
  <si>
    <t>郑强</t>
  </si>
  <si>
    <t>刘雨萌</t>
  </si>
  <si>
    <t>2021.10-2023.9</t>
  </si>
  <si>
    <t>杨琴</t>
  </si>
  <si>
    <t>闻其馨</t>
  </si>
  <si>
    <t>王钰</t>
  </si>
  <si>
    <t>肖敏</t>
  </si>
  <si>
    <t>杨莉</t>
  </si>
  <si>
    <t>2023.4-2023.8</t>
  </si>
  <si>
    <t>王晓明</t>
  </si>
  <si>
    <t>解瑾</t>
  </si>
  <si>
    <t>李善霞</t>
  </si>
  <si>
    <t>2011.1-2023.9</t>
  </si>
  <si>
    <t>马健</t>
  </si>
  <si>
    <t>李道兰</t>
  </si>
  <si>
    <t>宋德珍</t>
  </si>
  <si>
    <t>赵小莉</t>
  </si>
  <si>
    <t>养老护理员中级工</t>
  </si>
  <si>
    <t>窦同雯</t>
  </si>
  <si>
    <t>2014.6-2023.9</t>
  </si>
  <si>
    <t>权红霞</t>
  </si>
  <si>
    <t>2015.12-2023.9</t>
  </si>
  <si>
    <t>时青</t>
  </si>
  <si>
    <t>2015.10-2023.9</t>
  </si>
  <si>
    <t>赵维翠</t>
  </si>
  <si>
    <t>社会工作者（四级）证</t>
  </si>
  <si>
    <t>2013.12-2023.9</t>
  </si>
  <si>
    <t>马廷晖</t>
  </si>
  <si>
    <t>2018.11-2023.9</t>
  </si>
  <si>
    <t>江宁区2023年第三季度养老机构综合运营补贴汇总表（单位：元）</t>
    <phoneticPr fontId="24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</si>
</sst>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22"/>
      <name val="黑体"/>
      <charset val="134"/>
    </font>
    <font>
      <b/>
      <sz val="12"/>
      <color rgb="FF000000"/>
      <name val="黑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12"/>
      <color theme="1"/>
      <name val="仿宋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sz val="10"/>
      <color rgb="FF000000"/>
      <name val="仿宋"/>
      <charset val="134"/>
    </font>
    <font>
      <b/>
      <sz val="20"/>
      <color rgb="FF000000"/>
      <name val="黑体"/>
      <charset val="134"/>
    </font>
    <font>
      <b/>
      <sz val="11"/>
      <color theme="1"/>
      <name val="黑体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22"/>
      <color theme="1"/>
      <name val="黑体"/>
      <charset val="134"/>
    </font>
    <font>
      <b/>
      <sz val="11"/>
      <color rgb="FF000000"/>
      <name val="黑体"/>
      <charset val="134"/>
    </font>
    <font>
      <sz val="12"/>
      <name val="仿宋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0" borderId="0">
      <protection locked="0"/>
    </xf>
  </cellStyleXfs>
  <cellXfs count="134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0" fillId="0" borderId="0" xfId="0" applyNumberFormat="1" applyFill="1">
      <alignment vertical="center"/>
    </xf>
    <xf numFmtId="49" fontId="4" fillId="0" borderId="0" xfId="0" applyNumberFormat="1" applyFont="1" applyFill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vertical="center" wrapText="1"/>
    </xf>
    <xf numFmtId="49" fontId="0" fillId="0" borderId="0" xfId="0" applyNumberForma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vertical="center"/>
    </xf>
    <xf numFmtId="49" fontId="7" fillId="0" borderId="6" xfId="0" applyNumberFormat="1" applyFont="1" applyFill="1" applyBorder="1" applyAlignment="1">
      <alignment vertical="center" wrapText="1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6" xfId="2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vertical="center"/>
    </xf>
    <xf numFmtId="49" fontId="10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15" fillId="0" borderId="6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center" vertical="center" wrapText="1"/>
    </xf>
    <xf numFmtId="49" fontId="8" fillId="0" borderId="6" xfId="0" quotePrefix="1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9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2" xfId="0" quotePrefix="1" applyNumberFormat="1" applyFont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 wrapText="1"/>
    </xf>
    <xf numFmtId="49" fontId="7" fillId="0" borderId="6" xfId="2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3" xfId="3"/>
    <cellStyle name="好" xfId="1" builtinId="26"/>
    <cellStyle name="适中" xfId="2" builtinId="28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2"/>
  <sheetViews>
    <sheetView tabSelected="1" workbookViewId="0">
      <selection sqref="A1:N1"/>
    </sheetView>
  </sheetViews>
  <sheetFormatPr defaultColWidth="9.25" defaultRowHeight="13.5"/>
  <cols>
    <col min="1" max="1" width="9.25" style="1"/>
    <col min="2" max="2" width="49.25" style="1" customWidth="1"/>
    <col min="3" max="7" width="9.25" style="1"/>
    <col min="8" max="8" width="10.5" style="1"/>
    <col min="9" max="9" width="9.25" style="1"/>
    <col min="10" max="10" width="12.875" style="1" customWidth="1"/>
    <col min="11" max="11" width="10.5" style="1" customWidth="1"/>
    <col min="12" max="12" width="9.875" style="1" customWidth="1"/>
    <col min="13" max="13" width="10.375" style="1"/>
    <col min="14" max="14" width="9.25" style="49"/>
    <col min="15" max="16384" width="9.25" style="1"/>
  </cols>
  <sheetData>
    <row r="1" spans="1:14" ht="63" customHeight="1">
      <c r="A1" s="83" t="s">
        <v>311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30" customHeight="1">
      <c r="A2" s="81" t="s">
        <v>0</v>
      </c>
      <c r="B2" s="81" t="s">
        <v>1</v>
      </c>
      <c r="C2" s="68" t="s">
        <v>2</v>
      </c>
      <c r="D2" s="81" t="s">
        <v>3</v>
      </c>
      <c r="E2" s="81"/>
      <c r="F2" s="81"/>
      <c r="G2" s="81"/>
      <c r="H2" s="68" t="s">
        <v>4</v>
      </c>
      <c r="I2" s="68" t="s">
        <v>5</v>
      </c>
      <c r="J2" s="68" t="s">
        <v>6</v>
      </c>
      <c r="K2" s="68" t="s">
        <v>7</v>
      </c>
      <c r="L2" s="68" t="s">
        <v>8</v>
      </c>
      <c r="M2" s="68"/>
      <c r="N2" s="84" t="s">
        <v>9</v>
      </c>
    </row>
    <row r="3" spans="1:14" ht="30" customHeight="1">
      <c r="A3" s="81"/>
      <c r="B3" s="81"/>
      <c r="C3" s="68"/>
      <c r="D3" s="81" t="s">
        <v>10</v>
      </c>
      <c r="E3" s="81"/>
      <c r="F3" s="81" t="s">
        <v>11</v>
      </c>
      <c r="G3" s="81"/>
      <c r="H3" s="68"/>
      <c r="I3" s="68"/>
      <c r="J3" s="68"/>
      <c r="K3" s="68"/>
      <c r="L3" s="68"/>
      <c r="M3" s="68"/>
      <c r="N3" s="84"/>
    </row>
    <row r="4" spans="1:14" ht="30" customHeight="1">
      <c r="A4" s="81"/>
      <c r="B4" s="81"/>
      <c r="C4" s="68"/>
      <c r="D4" s="56" t="s">
        <v>12</v>
      </c>
      <c r="E4" s="56" t="s">
        <v>13</v>
      </c>
      <c r="F4" s="56" t="s">
        <v>12</v>
      </c>
      <c r="G4" s="56" t="s">
        <v>13</v>
      </c>
      <c r="H4" s="68"/>
      <c r="I4" s="68"/>
      <c r="J4" s="68"/>
      <c r="K4" s="68"/>
      <c r="L4" s="57" t="s">
        <v>14</v>
      </c>
      <c r="M4" s="52" t="s">
        <v>15</v>
      </c>
      <c r="N4" s="84"/>
    </row>
    <row r="5" spans="1:14" ht="30" customHeight="1">
      <c r="A5" s="58">
        <v>1</v>
      </c>
      <c r="B5" s="17" t="s">
        <v>16</v>
      </c>
      <c r="C5" s="59" t="s">
        <v>17</v>
      </c>
      <c r="D5" s="17">
        <v>0</v>
      </c>
      <c r="E5" s="17">
        <f>D5*200</f>
        <v>0</v>
      </c>
      <c r="F5" s="17">
        <v>19</v>
      </c>
      <c r="G5" s="17">
        <f>F5*300</f>
        <v>5700</v>
      </c>
      <c r="H5" s="17">
        <f>E5+G5</f>
        <v>5700</v>
      </c>
      <c r="I5" s="17">
        <v>0.8</v>
      </c>
      <c r="J5" s="17">
        <f>H5*I5</f>
        <v>4560</v>
      </c>
      <c r="K5" s="17">
        <f>J5/2</f>
        <v>2280</v>
      </c>
      <c r="L5" s="17">
        <f>J5/4</f>
        <v>1140</v>
      </c>
      <c r="M5" s="53">
        <f>J5/4</f>
        <v>1140</v>
      </c>
      <c r="N5" s="54">
        <f>K5+L5+M5</f>
        <v>4560</v>
      </c>
    </row>
    <row r="6" spans="1:14" ht="30" customHeight="1">
      <c r="A6" s="58">
        <v>2</v>
      </c>
      <c r="B6" s="17" t="s">
        <v>18</v>
      </c>
      <c r="C6" s="59" t="s">
        <v>19</v>
      </c>
      <c r="D6" s="17">
        <v>22</v>
      </c>
      <c r="E6" s="17">
        <f>D6*200</f>
        <v>4400</v>
      </c>
      <c r="F6" s="17">
        <v>155</v>
      </c>
      <c r="G6" s="17">
        <f>F6*300</f>
        <v>46500</v>
      </c>
      <c r="H6" s="17">
        <f>E6+G6</f>
        <v>50900</v>
      </c>
      <c r="I6" s="17">
        <v>1</v>
      </c>
      <c r="J6" s="17">
        <f>H6*I6</f>
        <v>50900</v>
      </c>
      <c r="K6" s="17">
        <f>J6/2</f>
        <v>25450</v>
      </c>
      <c r="L6" s="17">
        <f>J6/4</f>
        <v>12725</v>
      </c>
      <c r="M6" s="53">
        <f>J6/4</f>
        <v>12725</v>
      </c>
      <c r="N6" s="54">
        <f t="shared" ref="N6:N33" si="0">K6+L6+M6</f>
        <v>50900</v>
      </c>
    </row>
    <row r="7" spans="1:14" ht="30" customHeight="1">
      <c r="A7" s="58">
        <v>3</v>
      </c>
      <c r="B7" s="17" t="s">
        <v>20</v>
      </c>
      <c r="C7" s="59" t="s">
        <v>17</v>
      </c>
      <c r="D7" s="17">
        <v>7</v>
      </c>
      <c r="E7" s="17">
        <f>D7*200</f>
        <v>1400</v>
      </c>
      <c r="F7" s="17">
        <v>16</v>
      </c>
      <c r="G7" s="17">
        <f>F7*300</f>
        <v>4800</v>
      </c>
      <c r="H7" s="17">
        <f>E7+G7</f>
        <v>6200</v>
      </c>
      <c r="I7" s="17">
        <v>0.8</v>
      </c>
      <c r="J7" s="17">
        <f>H7*I7</f>
        <v>4960</v>
      </c>
      <c r="K7" s="17">
        <f>J7/2</f>
        <v>2480</v>
      </c>
      <c r="L7" s="17">
        <f>J7/4</f>
        <v>1240</v>
      </c>
      <c r="M7" s="53">
        <f>J7/4</f>
        <v>1240</v>
      </c>
      <c r="N7" s="54">
        <f t="shared" si="0"/>
        <v>4960</v>
      </c>
    </row>
    <row r="8" spans="1:14" ht="30" customHeight="1">
      <c r="A8" s="58">
        <v>4</v>
      </c>
      <c r="B8" s="17" t="s">
        <v>21</v>
      </c>
      <c r="C8" s="59" t="s">
        <v>22</v>
      </c>
      <c r="D8" s="17">
        <v>60</v>
      </c>
      <c r="E8" s="17">
        <f>D8*200</f>
        <v>12000</v>
      </c>
      <c r="F8" s="17">
        <v>105</v>
      </c>
      <c r="G8" s="17">
        <f>F8*300</f>
        <v>31500</v>
      </c>
      <c r="H8" s="17">
        <f>E8+G8</f>
        <v>43500</v>
      </c>
      <c r="I8" s="17">
        <v>1.1000000000000001</v>
      </c>
      <c r="J8" s="17">
        <f>H8*I8</f>
        <v>47850</v>
      </c>
      <c r="K8" s="17">
        <f>J8/2</f>
        <v>23925</v>
      </c>
      <c r="L8" s="17">
        <f>J8/4</f>
        <v>11962.5</v>
      </c>
      <c r="M8" s="53">
        <f>J8/4</f>
        <v>11962.5</v>
      </c>
      <c r="N8" s="54">
        <f t="shared" si="0"/>
        <v>47850</v>
      </c>
    </row>
    <row r="9" spans="1:14" ht="30" customHeight="1">
      <c r="A9" s="58">
        <v>5</v>
      </c>
      <c r="B9" s="17" t="s">
        <v>23</v>
      </c>
      <c r="C9" s="59" t="s">
        <v>24</v>
      </c>
      <c r="D9" s="17">
        <v>3</v>
      </c>
      <c r="E9" s="17">
        <f>D9*200</f>
        <v>600</v>
      </c>
      <c r="F9" s="17">
        <v>6</v>
      </c>
      <c r="G9" s="17">
        <f>F9*300</f>
        <v>1800</v>
      </c>
      <c r="H9" s="17">
        <f>E9+G9</f>
        <v>2400</v>
      </c>
      <c r="I9" s="17">
        <v>0.9</v>
      </c>
      <c r="J9" s="17">
        <f>H9*I9</f>
        <v>2160</v>
      </c>
      <c r="K9" s="17">
        <f>J9/2</f>
        <v>1080</v>
      </c>
      <c r="L9" s="17">
        <f>J9/4</f>
        <v>540</v>
      </c>
      <c r="M9" s="53">
        <f>J9/4</f>
        <v>540</v>
      </c>
      <c r="N9" s="54">
        <f t="shared" si="0"/>
        <v>2160</v>
      </c>
    </row>
    <row r="10" spans="1:14" s="49" customFormat="1" ht="30" customHeight="1">
      <c r="A10" s="74" t="s">
        <v>25</v>
      </c>
      <c r="B10" s="75"/>
      <c r="C10" s="76"/>
      <c r="D10" s="60">
        <f>SUM(D5:D9)</f>
        <v>92</v>
      </c>
      <c r="E10" s="60">
        <f t="shared" ref="E10:M10" si="1">SUM(E5:E9)</f>
        <v>18400</v>
      </c>
      <c r="F10" s="60">
        <f t="shared" si="1"/>
        <v>301</v>
      </c>
      <c r="G10" s="60">
        <f t="shared" si="1"/>
        <v>90300</v>
      </c>
      <c r="H10" s="60">
        <f t="shared" si="1"/>
        <v>108700</v>
      </c>
      <c r="I10" s="60" t="s">
        <v>26</v>
      </c>
      <c r="J10" s="60">
        <f t="shared" si="1"/>
        <v>110430</v>
      </c>
      <c r="K10" s="60">
        <f t="shared" si="1"/>
        <v>55215</v>
      </c>
      <c r="L10" s="60">
        <f t="shared" si="1"/>
        <v>27607.5</v>
      </c>
      <c r="M10" s="60">
        <f t="shared" si="1"/>
        <v>27607.5</v>
      </c>
      <c r="N10" s="54">
        <f t="shared" si="0"/>
        <v>110430</v>
      </c>
    </row>
    <row r="11" spans="1:14" ht="30" customHeight="1">
      <c r="A11" s="58">
        <v>6</v>
      </c>
      <c r="B11" s="17" t="s">
        <v>27</v>
      </c>
      <c r="C11" s="59" t="s">
        <v>26</v>
      </c>
      <c r="D11" s="17">
        <v>31</v>
      </c>
      <c r="E11" s="17">
        <f t="shared" ref="E11:E19" si="2">D11*200</f>
        <v>6200</v>
      </c>
      <c r="F11" s="17">
        <v>113</v>
      </c>
      <c r="G11" s="17">
        <f t="shared" ref="G11:G19" si="3">F11*300</f>
        <v>33900</v>
      </c>
      <c r="H11" s="17">
        <f t="shared" ref="H11:H19" si="4">E11+G11</f>
        <v>40100</v>
      </c>
      <c r="I11" s="17">
        <v>0.8</v>
      </c>
      <c r="J11" s="17">
        <f t="shared" ref="J11:J19" si="5">H11*I11</f>
        <v>32080</v>
      </c>
      <c r="K11" s="17">
        <f t="shared" ref="K11:K19" si="6">J11/2</f>
        <v>16040</v>
      </c>
      <c r="L11" s="17">
        <f t="shared" ref="L11:L19" si="7">J11/4</f>
        <v>8020</v>
      </c>
      <c r="M11" s="53">
        <f t="shared" ref="M11:M19" si="8">J11/4</f>
        <v>8020</v>
      </c>
      <c r="N11" s="54">
        <f t="shared" si="0"/>
        <v>32080</v>
      </c>
    </row>
    <row r="12" spans="1:14" ht="30" customHeight="1">
      <c r="A12" s="58">
        <v>7</v>
      </c>
      <c r="B12" s="17" t="s">
        <v>28</v>
      </c>
      <c r="C12" s="59" t="s">
        <v>24</v>
      </c>
      <c r="D12" s="17">
        <v>6</v>
      </c>
      <c r="E12" s="17">
        <f t="shared" si="2"/>
        <v>1200</v>
      </c>
      <c r="F12" s="17">
        <v>17</v>
      </c>
      <c r="G12" s="17">
        <f t="shared" si="3"/>
        <v>5100</v>
      </c>
      <c r="H12" s="17">
        <f t="shared" si="4"/>
        <v>6300</v>
      </c>
      <c r="I12" s="17">
        <v>0.9</v>
      </c>
      <c r="J12" s="17">
        <f t="shared" si="5"/>
        <v>5670</v>
      </c>
      <c r="K12" s="17">
        <f t="shared" si="6"/>
        <v>2835</v>
      </c>
      <c r="L12" s="17">
        <f t="shared" si="7"/>
        <v>1417.5</v>
      </c>
      <c r="M12" s="53">
        <f t="shared" si="8"/>
        <v>1417.5</v>
      </c>
      <c r="N12" s="54">
        <f t="shared" si="0"/>
        <v>5670</v>
      </c>
    </row>
    <row r="13" spans="1:14" ht="30" customHeight="1">
      <c r="A13" s="58">
        <v>8</v>
      </c>
      <c r="B13" s="17" t="s">
        <v>29</v>
      </c>
      <c r="C13" s="59" t="s">
        <v>24</v>
      </c>
      <c r="D13" s="17">
        <v>9</v>
      </c>
      <c r="E13" s="17">
        <f t="shared" si="2"/>
        <v>1800</v>
      </c>
      <c r="F13" s="17">
        <v>8</v>
      </c>
      <c r="G13" s="17">
        <f t="shared" si="3"/>
        <v>2400</v>
      </c>
      <c r="H13" s="17">
        <f t="shared" si="4"/>
        <v>4200</v>
      </c>
      <c r="I13" s="17">
        <v>0.9</v>
      </c>
      <c r="J13" s="17">
        <f t="shared" si="5"/>
        <v>3780</v>
      </c>
      <c r="K13" s="17">
        <f t="shared" si="6"/>
        <v>1890</v>
      </c>
      <c r="L13" s="17">
        <f t="shared" si="7"/>
        <v>945</v>
      </c>
      <c r="M13" s="53">
        <f t="shared" si="8"/>
        <v>945</v>
      </c>
      <c r="N13" s="54">
        <f t="shared" si="0"/>
        <v>3780</v>
      </c>
    </row>
    <row r="14" spans="1:14" ht="30" customHeight="1">
      <c r="A14" s="58">
        <v>9</v>
      </c>
      <c r="B14" s="17" t="s">
        <v>30</v>
      </c>
      <c r="C14" s="59" t="s">
        <v>19</v>
      </c>
      <c r="D14" s="17">
        <v>27</v>
      </c>
      <c r="E14" s="17">
        <f t="shared" si="2"/>
        <v>5400</v>
      </c>
      <c r="F14" s="17">
        <v>109</v>
      </c>
      <c r="G14" s="17">
        <f t="shared" si="3"/>
        <v>32700</v>
      </c>
      <c r="H14" s="17">
        <f t="shared" si="4"/>
        <v>38100</v>
      </c>
      <c r="I14" s="17">
        <v>1</v>
      </c>
      <c r="J14" s="17">
        <f t="shared" si="5"/>
        <v>38100</v>
      </c>
      <c r="K14" s="17">
        <f t="shared" si="6"/>
        <v>19050</v>
      </c>
      <c r="L14" s="17">
        <f t="shared" si="7"/>
        <v>9525</v>
      </c>
      <c r="M14" s="53">
        <f t="shared" si="8"/>
        <v>9525</v>
      </c>
      <c r="N14" s="54">
        <f t="shared" si="0"/>
        <v>38100</v>
      </c>
    </row>
    <row r="15" spans="1:14" ht="30" customHeight="1">
      <c r="A15" s="58">
        <v>10</v>
      </c>
      <c r="B15" s="17" t="s">
        <v>31</v>
      </c>
      <c r="C15" s="59" t="s">
        <v>24</v>
      </c>
      <c r="D15" s="17">
        <v>3</v>
      </c>
      <c r="E15" s="17">
        <f t="shared" si="2"/>
        <v>600</v>
      </c>
      <c r="F15" s="17">
        <v>48</v>
      </c>
      <c r="G15" s="17">
        <f t="shared" si="3"/>
        <v>14400</v>
      </c>
      <c r="H15" s="17">
        <f t="shared" si="4"/>
        <v>15000</v>
      </c>
      <c r="I15" s="17">
        <v>0.9</v>
      </c>
      <c r="J15" s="17">
        <f t="shared" si="5"/>
        <v>13500</v>
      </c>
      <c r="K15" s="17">
        <f t="shared" si="6"/>
        <v>6750</v>
      </c>
      <c r="L15" s="17">
        <f t="shared" si="7"/>
        <v>3375</v>
      </c>
      <c r="M15" s="53">
        <f t="shared" si="8"/>
        <v>3375</v>
      </c>
      <c r="N15" s="54">
        <f t="shared" si="0"/>
        <v>13500</v>
      </c>
    </row>
    <row r="16" spans="1:14" ht="30" customHeight="1">
      <c r="A16" s="58">
        <v>11</v>
      </c>
      <c r="B16" s="17" t="s">
        <v>32</v>
      </c>
      <c r="C16" s="59" t="s">
        <v>24</v>
      </c>
      <c r="D16" s="17">
        <v>21</v>
      </c>
      <c r="E16" s="17">
        <f t="shared" si="2"/>
        <v>4200</v>
      </c>
      <c r="F16" s="17">
        <v>66</v>
      </c>
      <c r="G16" s="17">
        <f t="shared" si="3"/>
        <v>19800</v>
      </c>
      <c r="H16" s="17">
        <f t="shared" si="4"/>
        <v>24000</v>
      </c>
      <c r="I16" s="17">
        <v>0.9</v>
      </c>
      <c r="J16" s="17">
        <f t="shared" si="5"/>
        <v>21600</v>
      </c>
      <c r="K16" s="17">
        <f t="shared" si="6"/>
        <v>10800</v>
      </c>
      <c r="L16" s="17">
        <f t="shared" si="7"/>
        <v>5400</v>
      </c>
      <c r="M16" s="53">
        <f t="shared" si="8"/>
        <v>5400</v>
      </c>
      <c r="N16" s="54">
        <f t="shared" si="0"/>
        <v>21600</v>
      </c>
    </row>
    <row r="17" spans="1:22" ht="30" customHeight="1">
      <c r="A17" s="58">
        <v>12</v>
      </c>
      <c r="B17" s="17" t="s">
        <v>33</v>
      </c>
      <c r="C17" s="59" t="s">
        <v>26</v>
      </c>
      <c r="D17" s="17">
        <v>27</v>
      </c>
      <c r="E17" s="17">
        <f t="shared" si="2"/>
        <v>5400</v>
      </c>
      <c r="F17" s="17">
        <v>36</v>
      </c>
      <c r="G17" s="17">
        <f t="shared" si="3"/>
        <v>10800</v>
      </c>
      <c r="H17" s="17">
        <f t="shared" si="4"/>
        <v>16200</v>
      </c>
      <c r="I17" s="17">
        <v>0.8</v>
      </c>
      <c r="J17" s="17">
        <f t="shared" si="5"/>
        <v>12960</v>
      </c>
      <c r="K17" s="17">
        <f t="shared" si="6"/>
        <v>6480</v>
      </c>
      <c r="L17" s="17">
        <f t="shared" si="7"/>
        <v>3240</v>
      </c>
      <c r="M17" s="53">
        <f t="shared" si="8"/>
        <v>3240</v>
      </c>
      <c r="N17" s="54">
        <f t="shared" si="0"/>
        <v>12960</v>
      </c>
    </row>
    <row r="18" spans="1:22" ht="30" customHeight="1">
      <c r="A18" s="58">
        <v>13</v>
      </c>
      <c r="B18" s="17" t="s">
        <v>34</v>
      </c>
      <c r="C18" s="59" t="s">
        <v>17</v>
      </c>
      <c r="D18" s="17">
        <v>19</v>
      </c>
      <c r="E18" s="17">
        <f t="shared" si="2"/>
        <v>3800</v>
      </c>
      <c r="F18" s="17">
        <v>21</v>
      </c>
      <c r="G18" s="17">
        <f t="shared" si="3"/>
        <v>6300</v>
      </c>
      <c r="H18" s="17">
        <f t="shared" si="4"/>
        <v>10100</v>
      </c>
      <c r="I18" s="17">
        <v>0.8</v>
      </c>
      <c r="J18" s="17">
        <f t="shared" si="5"/>
        <v>8080</v>
      </c>
      <c r="K18" s="17">
        <f t="shared" si="6"/>
        <v>4040</v>
      </c>
      <c r="L18" s="17">
        <f t="shared" si="7"/>
        <v>2020</v>
      </c>
      <c r="M18" s="53">
        <f t="shared" si="8"/>
        <v>2020</v>
      </c>
      <c r="N18" s="54">
        <f t="shared" si="0"/>
        <v>8080</v>
      </c>
    </row>
    <row r="19" spans="1:22" ht="30" customHeight="1">
      <c r="A19" s="58">
        <v>14</v>
      </c>
      <c r="B19" s="17" t="s">
        <v>35</v>
      </c>
      <c r="C19" s="59" t="s">
        <v>26</v>
      </c>
      <c r="D19" s="17">
        <v>14</v>
      </c>
      <c r="E19" s="17">
        <f t="shared" si="2"/>
        <v>2800</v>
      </c>
      <c r="F19" s="17">
        <v>61</v>
      </c>
      <c r="G19" s="17">
        <f t="shared" si="3"/>
        <v>18300</v>
      </c>
      <c r="H19" s="17">
        <f t="shared" si="4"/>
        <v>21100</v>
      </c>
      <c r="I19" s="17">
        <v>0.8</v>
      </c>
      <c r="J19" s="17">
        <f t="shared" si="5"/>
        <v>16880</v>
      </c>
      <c r="K19" s="17">
        <f t="shared" si="6"/>
        <v>8440</v>
      </c>
      <c r="L19" s="17">
        <f t="shared" si="7"/>
        <v>4220</v>
      </c>
      <c r="M19" s="53">
        <f t="shared" si="8"/>
        <v>4220</v>
      </c>
      <c r="N19" s="54">
        <f t="shared" si="0"/>
        <v>16880</v>
      </c>
    </row>
    <row r="20" spans="1:22" s="49" customFormat="1" ht="30" customHeight="1">
      <c r="A20" s="74" t="s">
        <v>36</v>
      </c>
      <c r="B20" s="75"/>
      <c r="C20" s="76"/>
      <c r="D20" s="60">
        <f>SUM(D11:D19)</f>
        <v>157</v>
      </c>
      <c r="E20" s="60">
        <f t="shared" ref="E20:M20" si="9">SUM(E11:E19)</f>
        <v>31400</v>
      </c>
      <c r="F20" s="60">
        <f t="shared" si="9"/>
        <v>479</v>
      </c>
      <c r="G20" s="60">
        <f t="shared" si="9"/>
        <v>143700</v>
      </c>
      <c r="H20" s="60">
        <f t="shared" si="9"/>
        <v>175100</v>
      </c>
      <c r="I20" s="60" t="s">
        <v>26</v>
      </c>
      <c r="J20" s="60">
        <f t="shared" si="9"/>
        <v>152650</v>
      </c>
      <c r="K20" s="60">
        <f t="shared" si="9"/>
        <v>76325</v>
      </c>
      <c r="L20" s="60">
        <f t="shared" si="9"/>
        <v>38162.5</v>
      </c>
      <c r="M20" s="60">
        <f t="shared" si="9"/>
        <v>38162.5</v>
      </c>
      <c r="N20" s="54">
        <f t="shared" si="0"/>
        <v>152650</v>
      </c>
    </row>
    <row r="21" spans="1:22" ht="30" customHeight="1">
      <c r="A21" s="58">
        <v>15</v>
      </c>
      <c r="B21" s="17" t="s">
        <v>37</v>
      </c>
      <c r="C21" s="59" t="s">
        <v>19</v>
      </c>
      <c r="D21" s="17">
        <v>33</v>
      </c>
      <c r="E21" s="17">
        <f>D21*200</f>
        <v>6600</v>
      </c>
      <c r="F21" s="17">
        <v>183</v>
      </c>
      <c r="G21" s="17">
        <f>F21*300</f>
        <v>54900</v>
      </c>
      <c r="H21" s="17">
        <f>E21+G21</f>
        <v>61500</v>
      </c>
      <c r="I21" s="17">
        <v>1</v>
      </c>
      <c r="J21" s="17">
        <f>H21*I21</f>
        <v>61500</v>
      </c>
      <c r="K21" s="17">
        <f>J21/2</f>
        <v>30750</v>
      </c>
      <c r="L21" s="17">
        <f>J21/4</f>
        <v>15375</v>
      </c>
      <c r="M21" s="53">
        <f>J21/4</f>
        <v>15375</v>
      </c>
      <c r="N21" s="54">
        <f t="shared" si="0"/>
        <v>61500</v>
      </c>
    </row>
    <row r="22" spans="1:22" ht="30" customHeight="1">
      <c r="A22" s="58">
        <v>16</v>
      </c>
      <c r="B22" s="17" t="s">
        <v>38</v>
      </c>
      <c r="C22" s="59" t="s">
        <v>24</v>
      </c>
      <c r="D22" s="17">
        <v>6</v>
      </c>
      <c r="E22" s="17">
        <f>D22*200</f>
        <v>1200</v>
      </c>
      <c r="F22" s="17">
        <v>80</v>
      </c>
      <c r="G22" s="17">
        <f>F22*300</f>
        <v>24000</v>
      </c>
      <c r="H22" s="17">
        <f>E22+G22</f>
        <v>25200</v>
      </c>
      <c r="I22" s="17">
        <v>0.9</v>
      </c>
      <c r="J22" s="17">
        <f>H22*I22</f>
        <v>22680</v>
      </c>
      <c r="K22" s="17">
        <f>J22/2</f>
        <v>11340</v>
      </c>
      <c r="L22" s="17">
        <f>J22/4</f>
        <v>5670</v>
      </c>
      <c r="M22" s="53">
        <f>J22/4</f>
        <v>5670</v>
      </c>
      <c r="N22" s="54">
        <f t="shared" si="0"/>
        <v>22680</v>
      </c>
    </row>
    <row r="23" spans="1:22" s="49" customFormat="1" ht="30" customHeight="1">
      <c r="A23" s="74" t="s">
        <v>39</v>
      </c>
      <c r="B23" s="75"/>
      <c r="C23" s="76"/>
      <c r="D23" s="60">
        <f>SUM(D21:D22)</f>
        <v>39</v>
      </c>
      <c r="E23" s="60">
        <f t="shared" ref="E23:M23" si="10">SUM(E21:E22)</f>
        <v>7800</v>
      </c>
      <c r="F23" s="60">
        <f t="shared" si="10"/>
        <v>263</v>
      </c>
      <c r="G23" s="60">
        <f t="shared" si="10"/>
        <v>78900</v>
      </c>
      <c r="H23" s="60">
        <f t="shared" si="10"/>
        <v>86700</v>
      </c>
      <c r="I23" s="60" t="s">
        <v>26</v>
      </c>
      <c r="J23" s="60">
        <f t="shared" si="10"/>
        <v>84180</v>
      </c>
      <c r="K23" s="60">
        <f t="shared" si="10"/>
        <v>42090</v>
      </c>
      <c r="L23" s="60">
        <f t="shared" si="10"/>
        <v>21045</v>
      </c>
      <c r="M23" s="60">
        <f t="shared" si="10"/>
        <v>21045</v>
      </c>
      <c r="N23" s="54">
        <f t="shared" si="0"/>
        <v>84180</v>
      </c>
    </row>
    <row r="24" spans="1:22" ht="30" customHeight="1">
      <c r="A24" s="58">
        <v>17</v>
      </c>
      <c r="B24" s="17" t="s">
        <v>40</v>
      </c>
      <c r="C24" s="59" t="s">
        <v>24</v>
      </c>
      <c r="D24" s="17">
        <v>0</v>
      </c>
      <c r="E24" s="17">
        <f>D24*200</f>
        <v>0</v>
      </c>
      <c r="F24" s="17">
        <v>123</v>
      </c>
      <c r="G24" s="17">
        <f>F24*300</f>
        <v>36900</v>
      </c>
      <c r="H24" s="17">
        <f>E24+G24</f>
        <v>36900</v>
      </c>
      <c r="I24" s="17">
        <v>0.9</v>
      </c>
      <c r="J24" s="17">
        <f>H24*I24</f>
        <v>33210</v>
      </c>
      <c r="K24" s="17">
        <f>J24/2</f>
        <v>16605</v>
      </c>
      <c r="L24" s="17">
        <v>0</v>
      </c>
      <c r="M24" s="53">
        <f>J24/2</f>
        <v>16605</v>
      </c>
      <c r="N24" s="54">
        <f t="shared" si="0"/>
        <v>33210</v>
      </c>
    </row>
    <row r="25" spans="1:22" ht="30" customHeight="1">
      <c r="A25" s="58">
        <v>18</v>
      </c>
      <c r="B25" s="17" t="s">
        <v>41</v>
      </c>
      <c r="C25" s="59" t="s">
        <v>26</v>
      </c>
      <c r="D25" s="17">
        <v>21</v>
      </c>
      <c r="E25" s="17">
        <f>D25*200</f>
        <v>4200</v>
      </c>
      <c r="F25" s="17">
        <v>152</v>
      </c>
      <c r="G25" s="17">
        <f>F25*300</f>
        <v>45600</v>
      </c>
      <c r="H25" s="17">
        <f>E25+G25</f>
        <v>49800</v>
      </c>
      <c r="I25" s="17">
        <v>0.8</v>
      </c>
      <c r="J25" s="17">
        <f>H25*I25</f>
        <v>39840</v>
      </c>
      <c r="K25" s="17">
        <f>J25/2</f>
        <v>19920</v>
      </c>
      <c r="L25" s="17">
        <v>0</v>
      </c>
      <c r="M25" s="53">
        <f>J25/2</f>
        <v>19920</v>
      </c>
      <c r="N25" s="54">
        <f t="shared" si="0"/>
        <v>39840</v>
      </c>
    </row>
    <row r="26" spans="1:22" s="49" customFormat="1" ht="30" customHeight="1">
      <c r="A26" s="74" t="s">
        <v>42</v>
      </c>
      <c r="B26" s="75"/>
      <c r="C26" s="76"/>
      <c r="D26" s="60">
        <f>SUM(D24:D25)</f>
        <v>21</v>
      </c>
      <c r="E26" s="60">
        <f t="shared" ref="E26:M26" si="11">SUM(E24:E25)</f>
        <v>4200</v>
      </c>
      <c r="F26" s="60">
        <f t="shared" si="11"/>
        <v>275</v>
      </c>
      <c r="G26" s="60">
        <f t="shared" si="11"/>
        <v>82500</v>
      </c>
      <c r="H26" s="60">
        <f t="shared" si="11"/>
        <v>86700</v>
      </c>
      <c r="I26" s="60" t="s">
        <v>26</v>
      </c>
      <c r="J26" s="60">
        <f t="shared" si="11"/>
        <v>73050</v>
      </c>
      <c r="K26" s="60">
        <f t="shared" si="11"/>
        <v>36525</v>
      </c>
      <c r="L26" s="60">
        <f t="shared" si="11"/>
        <v>0</v>
      </c>
      <c r="M26" s="60">
        <f t="shared" si="11"/>
        <v>36525</v>
      </c>
      <c r="N26" s="54">
        <f t="shared" si="0"/>
        <v>73050</v>
      </c>
    </row>
    <row r="27" spans="1:22" ht="30" customHeight="1">
      <c r="A27" s="58">
        <v>19</v>
      </c>
      <c r="B27" s="17" t="s">
        <v>43</v>
      </c>
      <c r="C27" s="59" t="s">
        <v>19</v>
      </c>
      <c r="D27" s="17">
        <v>39</v>
      </c>
      <c r="E27" s="17">
        <f>D27*200</f>
        <v>7800</v>
      </c>
      <c r="F27" s="17">
        <v>66</v>
      </c>
      <c r="G27" s="17">
        <f>F27*300</f>
        <v>19800</v>
      </c>
      <c r="H27" s="17">
        <f>E27+G27</f>
        <v>27600</v>
      </c>
      <c r="I27" s="17">
        <v>1</v>
      </c>
      <c r="J27" s="17">
        <f>H27*I27</f>
        <v>27600</v>
      </c>
      <c r="K27" s="17">
        <f>J27/2</f>
        <v>13800</v>
      </c>
      <c r="L27" s="17">
        <f>J27/4</f>
        <v>6900</v>
      </c>
      <c r="M27" s="53">
        <f>J27/4</f>
        <v>6900</v>
      </c>
      <c r="N27" s="54">
        <f t="shared" si="0"/>
        <v>27600</v>
      </c>
    </row>
    <row r="28" spans="1:22" s="49" customFormat="1" ht="30" customHeight="1">
      <c r="A28" s="74" t="s">
        <v>44</v>
      </c>
      <c r="B28" s="75"/>
      <c r="C28" s="76"/>
      <c r="D28" s="60">
        <f>D27</f>
        <v>39</v>
      </c>
      <c r="E28" s="60">
        <f t="shared" ref="E28:M28" si="12">E27</f>
        <v>7800</v>
      </c>
      <c r="F28" s="60">
        <f t="shared" si="12"/>
        <v>66</v>
      </c>
      <c r="G28" s="60">
        <f t="shared" si="12"/>
        <v>19800</v>
      </c>
      <c r="H28" s="60">
        <f t="shared" si="12"/>
        <v>27600</v>
      </c>
      <c r="I28" s="60" t="s">
        <v>26</v>
      </c>
      <c r="J28" s="60">
        <f t="shared" si="12"/>
        <v>27600</v>
      </c>
      <c r="K28" s="60">
        <f t="shared" si="12"/>
        <v>13800</v>
      </c>
      <c r="L28" s="60">
        <f t="shared" si="12"/>
        <v>6900</v>
      </c>
      <c r="M28" s="60">
        <f t="shared" si="12"/>
        <v>6900</v>
      </c>
      <c r="N28" s="54">
        <f t="shared" si="0"/>
        <v>27600</v>
      </c>
    </row>
    <row r="29" spans="1:22" ht="30" customHeight="1">
      <c r="A29" s="58">
        <v>20</v>
      </c>
      <c r="B29" s="17" t="s">
        <v>45</v>
      </c>
      <c r="C29" s="59" t="s">
        <v>46</v>
      </c>
      <c r="D29" s="17">
        <v>96</v>
      </c>
      <c r="E29" s="17">
        <f>D29*200</f>
        <v>19200</v>
      </c>
      <c r="F29" s="17">
        <v>207</v>
      </c>
      <c r="G29" s="17">
        <f>F29*300</f>
        <v>62100</v>
      </c>
      <c r="H29" s="17">
        <f>E29+G29</f>
        <v>81300</v>
      </c>
      <c r="I29" s="17">
        <v>1.2</v>
      </c>
      <c r="J29" s="17">
        <f>H29*I29</f>
        <v>97560</v>
      </c>
      <c r="K29" s="17">
        <f>J29/2</f>
        <v>48780</v>
      </c>
      <c r="L29" s="17">
        <f>J29/4</f>
        <v>24390</v>
      </c>
      <c r="M29" s="53">
        <f>J29/4</f>
        <v>24390</v>
      </c>
      <c r="N29" s="54">
        <f t="shared" si="0"/>
        <v>97560</v>
      </c>
      <c r="P29" s="62"/>
      <c r="Q29" s="62"/>
      <c r="R29" s="62"/>
      <c r="S29" s="62"/>
      <c r="T29" s="62"/>
      <c r="U29" s="62"/>
      <c r="V29" s="62"/>
    </row>
    <row r="30" spans="1:22" ht="30" customHeight="1">
      <c r="A30" s="58">
        <v>21</v>
      </c>
      <c r="B30" s="17" t="s">
        <v>47</v>
      </c>
      <c r="C30" s="59" t="s">
        <v>19</v>
      </c>
      <c r="D30" s="17">
        <v>22</v>
      </c>
      <c r="E30" s="17">
        <f>D30*200</f>
        <v>4400</v>
      </c>
      <c r="F30" s="17">
        <v>68</v>
      </c>
      <c r="G30" s="17">
        <f>F30*300</f>
        <v>20400</v>
      </c>
      <c r="H30" s="17">
        <f>E30+G30</f>
        <v>24800</v>
      </c>
      <c r="I30" s="17">
        <v>1</v>
      </c>
      <c r="J30" s="17">
        <f>H30*I30</f>
        <v>24800</v>
      </c>
      <c r="K30" s="17">
        <f>J30/2</f>
        <v>12400</v>
      </c>
      <c r="L30" s="17">
        <f>J30/4</f>
        <v>6200</v>
      </c>
      <c r="M30" s="53">
        <f>J30/4</f>
        <v>6200</v>
      </c>
      <c r="N30" s="54">
        <f t="shared" si="0"/>
        <v>24800</v>
      </c>
      <c r="P30" s="62"/>
      <c r="Q30" s="63"/>
      <c r="R30" s="63"/>
      <c r="S30" s="63"/>
      <c r="T30" s="63"/>
      <c r="U30" s="62"/>
      <c r="V30" s="62"/>
    </row>
    <row r="31" spans="1:22" ht="30" customHeight="1">
      <c r="A31" s="58">
        <v>22</v>
      </c>
      <c r="B31" s="17" t="s">
        <v>48</v>
      </c>
      <c r="C31" s="59" t="s">
        <v>46</v>
      </c>
      <c r="D31" s="17">
        <v>475</v>
      </c>
      <c r="E31" s="17">
        <f>D31*200</f>
        <v>95000</v>
      </c>
      <c r="F31" s="17">
        <v>647</v>
      </c>
      <c r="G31" s="17">
        <f>F31*300</f>
        <v>194100</v>
      </c>
      <c r="H31" s="17">
        <f>E31+G31</f>
        <v>289100</v>
      </c>
      <c r="I31" s="17">
        <v>1.2</v>
      </c>
      <c r="J31" s="17">
        <f>H31*I31</f>
        <v>346920</v>
      </c>
      <c r="K31" s="17">
        <f>J31/2</f>
        <v>173460</v>
      </c>
      <c r="L31" s="17">
        <f>J31/4</f>
        <v>86730</v>
      </c>
      <c r="M31" s="53">
        <f>J31/4</f>
        <v>86730</v>
      </c>
      <c r="N31" s="54">
        <f t="shared" si="0"/>
        <v>346920</v>
      </c>
      <c r="P31" s="62"/>
      <c r="Q31" s="62"/>
      <c r="R31" s="62"/>
      <c r="S31" s="62"/>
      <c r="T31" s="62"/>
      <c r="U31" s="62"/>
      <c r="V31" s="62"/>
    </row>
    <row r="32" spans="1:22" s="49" customFormat="1" ht="30" customHeight="1">
      <c r="A32" s="74" t="s">
        <v>49</v>
      </c>
      <c r="B32" s="75"/>
      <c r="C32" s="76"/>
      <c r="D32" s="60">
        <f>SUM(D29:D31)</f>
        <v>593</v>
      </c>
      <c r="E32" s="60">
        <f t="shared" ref="E32:M32" si="13">SUM(E29:E31)</f>
        <v>118600</v>
      </c>
      <c r="F32" s="60">
        <f t="shared" si="13"/>
        <v>922</v>
      </c>
      <c r="G32" s="60">
        <f t="shared" si="13"/>
        <v>276600</v>
      </c>
      <c r="H32" s="60">
        <f t="shared" si="13"/>
        <v>395200</v>
      </c>
      <c r="I32" s="60" t="s">
        <v>26</v>
      </c>
      <c r="J32" s="60">
        <f t="shared" si="13"/>
        <v>469280</v>
      </c>
      <c r="K32" s="60">
        <f t="shared" si="13"/>
        <v>234640</v>
      </c>
      <c r="L32" s="60">
        <f t="shared" si="13"/>
        <v>117320</v>
      </c>
      <c r="M32" s="60">
        <f t="shared" si="13"/>
        <v>117320</v>
      </c>
      <c r="N32" s="54">
        <f t="shared" si="0"/>
        <v>469280</v>
      </c>
    </row>
    <row r="33" spans="1:14" ht="30" customHeight="1">
      <c r="A33" s="82">
        <v>23</v>
      </c>
      <c r="B33" s="69" t="s">
        <v>50</v>
      </c>
      <c r="C33" s="61" t="s">
        <v>22</v>
      </c>
      <c r="D33" s="17">
        <v>47</v>
      </c>
      <c r="E33" s="17">
        <f>D33*200</f>
        <v>9400</v>
      </c>
      <c r="F33" s="17">
        <v>138</v>
      </c>
      <c r="G33" s="17">
        <f>F33*300</f>
        <v>41400</v>
      </c>
      <c r="H33" s="17">
        <f>E33+G33</f>
        <v>50800</v>
      </c>
      <c r="I33" s="17">
        <v>1.1000000000000001</v>
      </c>
      <c r="J33" s="69">
        <f>H33*I33+H34*I34</f>
        <v>184760</v>
      </c>
      <c r="K33" s="69">
        <f>J33/2</f>
        <v>92380</v>
      </c>
      <c r="L33" s="70">
        <f>J33/4</f>
        <v>46190</v>
      </c>
      <c r="M33" s="72">
        <f>J33/4</f>
        <v>46190</v>
      </c>
      <c r="N33" s="66">
        <f t="shared" si="0"/>
        <v>184760</v>
      </c>
    </row>
    <row r="34" spans="1:14" ht="30" customHeight="1">
      <c r="A34" s="82"/>
      <c r="B34" s="69"/>
      <c r="C34" s="59" t="s">
        <v>46</v>
      </c>
      <c r="D34" s="17">
        <v>99</v>
      </c>
      <c r="E34" s="17">
        <f>D34*200</f>
        <v>19800</v>
      </c>
      <c r="F34" s="17">
        <v>292</v>
      </c>
      <c r="G34" s="17">
        <f>F34*300</f>
        <v>87600</v>
      </c>
      <c r="H34" s="17">
        <f>E34+G34</f>
        <v>107400</v>
      </c>
      <c r="I34" s="17">
        <v>1.2</v>
      </c>
      <c r="J34" s="69"/>
      <c r="K34" s="69"/>
      <c r="L34" s="71"/>
      <c r="M34" s="73"/>
      <c r="N34" s="67"/>
    </row>
    <row r="35" spans="1:14" s="49" customFormat="1" ht="30" customHeight="1">
      <c r="A35" s="74" t="s">
        <v>51</v>
      </c>
      <c r="B35" s="75"/>
      <c r="C35" s="76"/>
      <c r="D35" s="60">
        <f>SUM(D33:D34)</f>
        <v>146</v>
      </c>
      <c r="E35" s="60">
        <f t="shared" ref="E35:M35" si="14">SUM(E33:E34)</f>
        <v>29200</v>
      </c>
      <c r="F35" s="60">
        <f t="shared" si="14"/>
        <v>430</v>
      </c>
      <c r="G35" s="60">
        <f t="shared" si="14"/>
        <v>129000</v>
      </c>
      <c r="H35" s="60">
        <f t="shared" si="14"/>
        <v>158200</v>
      </c>
      <c r="I35" s="60" t="s">
        <v>26</v>
      </c>
      <c r="J35" s="60">
        <f t="shared" si="14"/>
        <v>184760</v>
      </c>
      <c r="K35" s="60">
        <f t="shared" si="14"/>
        <v>92380</v>
      </c>
      <c r="L35" s="60">
        <f t="shared" si="14"/>
        <v>46190</v>
      </c>
      <c r="M35" s="60">
        <f t="shared" si="14"/>
        <v>46190</v>
      </c>
      <c r="N35" s="54">
        <f t="shared" ref="N35:N40" si="15">K35+L35+M35</f>
        <v>184760</v>
      </c>
    </row>
    <row r="36" spans="1:14" ht="30" customHeight="1">
      <c r="A36" s="58">
        <v>24</v>
      </c>
      <c r="B36" s="17" t="s">
        <v>52</v>
      </c>
      <c r="C36" s="59" t="s">
        <v>17</v>
      </c>
      <c r="D36" s="17">
        <v>15</v>
      </c>
      <c r="E36" s="17">
        <f>D36*200</f>
        <v>3000</v>
      </c>
      <c r="F36" s="17">
        <v>63</v>
      </c>
      <c r="G36" s="17">
        <f>F36*300</f>
        <v>18900</v>
      </c>
      <c r="H36" s="17">
        <f>E36+G36</f>
        <v>21900</v>
      </c>
      <c r="I36" s="17">
        <v>0.8</v>
      </c>
      <c r="J36" s="17">
        <f>H36*I36</f>
        <v>17520</v>
      </c>
      <c r="K36" s="17">
        <f>J36/2</f>
        <v>8760</v>
      </c>
      <c r="L36" s="17">
        <f>J36/4</f>
        <v>4380</v>
      </c>
      <c r="M36" s="53">
        <f>J36/4</f>
        <v>4380</v>
      </c>
      <c r="N36" s="54">
        <f t="shared" si="15"/>
        <v>17520</v>
      </c>
    </row>
    <row r="37" spans="1:14" s="49" customFormat="1" ht="30" customHeight="1">
      <c r="A37" s="77" t="s">
        <v>53</v>
      </c>
      <c r="B37" s="78"/>
      <c r="C37" s="79"/>
      <c r="D37" s="60">
        <f>D36</f>
        <v>15</v>
      </c>
      <c r="E37" s="60">
        <f t="shared" ref="E37:M37" si="16">E36</f>
        <v>3000</v>
      </c>
      <c r="F37" s="60">
        <f t="shared" si="16"/>
        <v>63</v>
      </c>
      <c r="G37" s="60">
        <f t="shared" si="16"/>
        <v>18900</v>
      </c>
      <c r="H37" s="60">
        <f t="shared" si="16"/>
        <v>21900</v>
      </c>
      <c r="I37" s="60">
        <f t="shared" si="16"/>
        <v>0.8</v>
      </c>
      <c r="J37" s="60">
        <f t="shared" si="16"/>
        <v>17520</v>
      </c>
      <c r="K37" s="60">
        <f t="shared" si="16"/>
        <v>8760</v>
      </c>
      <c r="L37" s="60">
        <f t="shared" si="16"/>
        <v>4380</v>
      </c>
      <c r="M37" s="60">
        <f t="shared" si="16"/>
        <v>4380</v>
      </c>
      <c r="N37" s="54">
        <f t="shared" si="15"/>
        <v>17520</v>
      </c>
    </row>
    <row r="38" spans="1:14" ht="30" customHeight="1">
      <c r="A38" s="17">
        <v>25</v>
      </c>
      <c r="B38" s="17" t="s">
        <v>54</v>
      </c>
      <c r="C38" s="59" t="s">
        <v>24</v>
      </c>
      <c r="D38" s="17">
        <v>0</v>
      </c>
      <c r="E38" s="17">
        <f>D38*200</f>
        <v>0</v>
      </c>
      <c r="F38" s="17">
        <v>100</v>
      </c>
      <c r="G38" s="17">
        <f>F38*300</f>
        <v>30000</v>
      </c>
      <c r="H38" s="17">
        <f>E38+G38</f>
        <v>30000</v>
      </c>
      <c r="I38" s="17">
        <v>0.9</v>
      </c>
      <c r="J38" s="17">
        <f>H38*I38</f>
        <v>27000</v>
      </c>
      <c r="K38" s="17">
        <f>J38/2</f>
        <v>13500</v>
      </c>
      <c r="L38" s="17">
        <f>J38/4</f>
        <v>6750</v>
      </c>
      <c r="M38" s="53">
        <f>J38/4</f>
        <v>6750</v>
      </c>
      <c r="N38" s="54">
        <f t="shared" si="15"/>
        <v>27000</v>
      </c>
    </row>
    <row r="39" spans="1:14" ht="30" customHeight="1">
      <c r="A39" s="17">
        <v>26</v>
      </c>
      <c r="B39" s="17" t="s">
        <v>55</v>
      </c>
      <c r="C39" s="59" t="s">
        <v>24</v>
      </c>
      <c r="D39" s="17">
        <v>0</v>
      </c>
      <c r="E39" s="17">
        <f>D39*200</f>
        <v>0</v>
      </c>
      <c r="F39" s="17">
        <v>77</v>
      </c>
      <c r="G39" s="17">
        <f>F39*300</f>
        <v>23100</v>
      </c>
      <c r="H39" s="17">
        <f>E39+G39</f>
        <v>23100</v>
      </c>
      <c r="I39" s="17">
        <v>0.9</v>
      </c>
      <c r="J39" s="17">
        <f>H39*I39</f>
        <v>20790</v>
      </c>
      <c r="K39" s="17">
        <f>J39/2</f>
        <v>10395</v>
      </c>
      <c r="L39" s="17">
        <f>J39/4</f>
        <v>5197.5</v>
      </c>
      <c r="M39" s="53">
        <f>J39/4</f>
        <v>5197.5</v>
      </c>
      <c r="N39" s="54">
        <f t="shared" si="15"/>
        <v>20790</v>
      </c>
    </row>
    <row r="40" spans="1:14" s="49" customFormat="1" ht="30" customHeight="1">
      <c r="A40" s="77" t="s">
        <v>56</v>
      </c>
      <c r="B40" s="78"/>
      <c r="C40" s="79"/>
      <c r="D40" s="60">
        <f>SUM(D38:D39)</f>
        <v>0</v>
      </c>
      <c r="E40" s="60">
        <f t="shared" ref="E40:M40" si="17">SUM(E38:E39)</f>
        <v>0</v>
      </c>
      <c r="F40" s="60">
        <f t="shared" si="17"/>
        <v>177</v>
      </c>
      <c r="G40" s="60">
        <f t="shared" si="17"/>
        <v>53100</v>
      </c>
      <c r="H40" s="60">
        <f t="shared" si="17"/>
        <v>53100</v>
      </c>
      <c r="I40" s="60" t="s">
        <v>26</v>
      </c>
      <c r="J40" s="60">
        <f t="shared" si="17"/>
        <v>47790</v>
      </c>
      <c r="K40" s="60">
        <f t="shared" si="17"/>
        <v>23895</v>
      </c>
      <c r="L40" s="60">
        <f t="shared" si="17"/>
        <v>11947.5</v>
      </c>
      <c r="M40" s="60">
        <f t="shared" si="17"/>
        <v>11947.5</v>
      </c>
      <c r="N40" s="54">
        <f t="shared" si="15"/>
        <v>47790</v>
      </c>
    </row>
    <row r="41" spans="1:14" s="55" customFormat="1" ht="30" customHeight="1">
      <c r="A41" s="80" t="s">
        <v>57</v>
      </c>
      <c r="B41" s="80"/>
      <c r="C41" s="80"/>
      <c r="D41" s="60">
        <f>D10+D20+D23+D26+D28+D32+D35+D37+D40</f>
        <v>1102</v>
      </c>
      <c r="E41" s="60">
        <f t="shared" ref="E41:N41" si="18">E10+E20+E23+E26+E28+E32+E35+E37+E40</f>
        <v>220400</v>
      </c>
      <c r="F41" s="60">
        <f t="shared" si="18"/>
        <v>2976</v>
      </c>
      <c r="G41" s="60">
        <f t="shared" si="18"/>
        <v>892800</v>
      </c>
      <c r="H41" s="60">
        <f t="shared" si="18"/>
        <v>1113200</v>
      </c>
      <c r="I41" s="60" t="s">
        <v>26</v>
      </c>
      <c r="J41" s="60">
        <f t="shared" si="18"/>
        <v>1167260</v>
      </c>
      <c r="K41" s="60">
        <f t="shared" si="18"/>
        <v>583630</v>
      </c>
      <c r="L41" s="60">
        <f t="shared" si="18"/>
        <v>273552.5</v>
      </c>
      <c r="M41" s="60">
        <f t="shared" si="18"/>
        <v>310077.5</v>
      </c>
      <c r="N41" s="60">
        <f t="shared" si="18"/>
        <v>1167260</v>
      </c>
    </row>
    <row r="42" spans="1:14" ht="24.95" customHeight="1"/>
  </sheetData>
  <mergeCells count="30">
    <mergeCell ref="A1:N1"/>
    <mergeCell ref="D2:G2"/>
    <mergeCell ref="D3:E3"/>
    <mergeCell ref="F3:G3"/>
    <mergeCell ref="A10:C10"/>
    <mergeCell ref="H2:H4"/>
    <mergeCell ref="I2:I4"/>
    <mergeCell ref="J2:J4"/>
    <mergeCell ref="N2:N4"/>
    <mergeCell ref="A35:C35"/>
    <mergeCell ref="A37:C37"/>
    <mergeCell ref="A40:C40"/>
    <mergeCell ref="A41:C41"/>
    <mergeCell ref="A2:A4"/>
    <mergeCell ref="A33:A34"/>
    <mergeCell ref="B2:B4"/>
    <mergeCell ref="B33:B34"/>
    <mergeCell ref="C2:C4"/>
    <mergeCell ref="A20:C20"/>
    <mergeCell ref="A23:C23"/>
    <mergeCell ref="A26:C26"/>
    <mergeCell ref="A28:C28"/>
    <mergeCell ref="A32:C32"/>
    <mergeCell ref="N33:N34"/>
    <mergeCell ref="L2:M3"/>
    <mergeCell ref="J33:J34"/>
    <mergeCell ref="K2:K4"/>
    <mergeCell ref="K33:K34"/>
    <mergeCell ref="L33:L34"/>
    <mergeCell ref="M33:M34"/>
  </mergeCells>
  <phoneticPr fontId="24" type="noConversion"/>
  <printOptions horizontalCentered="1"/>
  <pageMargins left="0.75138888888888899" right="0.75138888888888899" top="0.78680555555555598" bottom="0.78680555555555598" header="0.5" footer="0.5"/>
  <pageSetup paperSize="9" scale="74" fitToHeight="0" orientation="landscape"/>
  <ignoredErrors>
    <ignoredError sqref="E10:H11 J10:M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D2" sqref="D1:D1048576"/>
    </sheetView>
  </sheetViews>
  <sheetFormatPr defaultColWidth="9" defaultRowHeight="13.5"/>
  <cols>
    <col min="1" max="1" width="4.875" style="36" customWidth="1"/>
    <col min="2" max="2" width="41.5" style="36" customWidth="1"/>
    <col min="3" max="3" width="14.375" style="36" customWidth="1"/>
    <col min="4" max="4" width="26.375" style="36" customWidth="1"/>
    <col min="5" max="5" width="14.375" style="36" customWidth="1"/>
    <col min="6" max="6" width="14.25" style="36" customWidth="1"/>
    <col min="7" max="7" width="16.75" style="36" customWidth="1"/>
    <col min="8" max="8" width="12.375" style="36" customWidth="1"/>
    <col min="9" max="9" width="14.5" style="36" customWidth="1"/>
    <col min="10" max="10" width="9.625" style="36" customWidth="1"/>
    <col min="11" max="11" width="10.25" style="37" customWidth="1"/>
    <col min="12" max="16384" width="9" style="36"/>
  </cols>
  <sheetData>
    <row r="1" spans="1:11" ht="60" customHeight="1">
      <c r="A1" s="85" t="s">
        <v>58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s="35" customFormat="1" ht="30" customHeight="1">
      <c r="A2" s="93" t="s">
        <v>0</v>
      </c>
      <c r="B2" s="93" t="s">
        <v>1</v>
      </c>
      <c r="C2" s="93" t="s">
        <v>59</v>
      </c>
      <c r="D2" s="93" t="s">
        <v>60</v>
      </c>
      <c r="E2" s="93" t="s">
        <v>61</v>
      </c>
      <c r="F2" s="93" t="s">
        <v>62</v>
      </c>
      <c r="G2" s="93" t="s">
        <v>63</v>
      </c>
      <c r="H2" s="93" t="s">
        <v>64</v>
      </c>
      <c r="I2" s="86" t="s">
        <v>65</v>
      </c>
      <c r="J2" s="86"/>
      <c r="K2" s="84" t="s">
        <v>9</v>
      </c>
    </row>
    <row r="3" spans="1:11" s="48" customFormat="1" ht="30" customHeight="1">
      <c r="A3" s="94"/>
      <c r="B3" s="94"/>
      <c r="C3" s="94"/>
      <c r="D3" s="94"/>
      <c r="E3" s="94"/>
      <c r="F3" s="94"/>
      <c r="G3" s="94"/>
      <c r="H3" s="94"/>
      <c r="I3" s="38" t="s">
        <v>14</v>
      </c>
      <c r="J3" s="52" t="s">
        <v>15</v>
      </c>
      <c r="K3" s="84"/>
    </row>
    <row r="4" spans="1:11" s="1" customFormat="1" ht="30" customHeight="1">
      <c r="A4" s="19">
        <v>1</v>
      </c>
      <c r="B4" s="19" t="s">
        <v>66</v>
      </c>
      <c r="C4" s="17" t="s">
        <v>67</v>
      </c>
      <c r="D4" s="64" t="s">
        <v>68</v>
      </c>
      <c r="E4" s="19">
        <v>200</v>
      </c>
      <c r="F4" s="19" t="s">
        <v>69</v>
      </c>
      <c r="G4" s="19">
        <v>500000</v>
      </c>
      <c r="H4" s="16">
        <v>250000</v>
      </c>
      <c r="I4" s="16">
        <f>G4/4</f>
        <v>125000</v>
      </c>
      <c r="J4" s="53">
        <f>G4/4</f>
        <v>125000</v>
      </c>
      <c r="K4" s="54">
        <f>SUM(H4:J4)</f>
        <v>500000</v>
      </c>
    </row>
    <row r="5" spans="1:11" s="49" customFormat="1" ht="30" customHeight="1">
      <c r="A5" s="87" t="s">
        <v>53</v>
      </c>
      <c r="B5" s="88"/>
      <c r="C5" s="88"/>
      <c r="D5" s="88"/>
      <c r="E5" s="88"/>
      <c r="F5" s="89"/>
      <c r="G5" s="41">
        <f>G4</f>
        <v>500000</v>
      </c>
      <c r="H5" s="41">
        <f>H4</f>
        <v>250000</v>
      </c>
      <c r="I5" s="41">
        <f>I4</f>
        <v>125000</v>
      </c>
      <c r="J5" s="41">
        <f>J4</f>
        <v>125000</v>
      </c>
      <c r="K5" s="41">
        <f>K4</f>
        <v>500000</v>
      </c>
    </row>
    <row r="6" spans="1:11" s="1" customFormat="1" ht="30" customHeight="1">
      <c r="A6" s="19">
        <v>2</v>
      </c>
      <c r="B6" s="19" t="s">
        <v>50</v>
      </c>
      <c r="C6" s="19" t="s">
        <v>70</v>
      </c>
      <c r="D6" s="65" t="s">
        <v>71</v>
      </c>
      <c r="E6" s="19">
        <v>400</v>
      </c>
      <c r="F6" s="19" t="s">
        <v>69</v>
      </c>
      <c r="G6" s="19">
        <v>1000000</v>
      </c>
      <c r="H6" s="16">
        <v>500000</v>
      </c>
      <c r="I6" s="16">
        <f>G6/4</f>
        <v>250000</v>
      </c>
      <c r="J6" s="53">
        <f>G6/4</f>
        <v>250000</v>
      </c>
      <c r="K6" s="54">
        <f>SUM(H6:J6)</f>
        <v>1000000</v>
      </c>
    </row>
    <row r="7" spans="1:11" s="1" customFormat="1" ht="30" customHeight="1">
      <c r="A7" s="90" t="s">
        <v>51</v>
      </c>
      <c r="B7" s="91"/>
      <c r="C7" s="91"/>
      <c r="D7" s="91"/>
      <c r="E7" s="91"/>
      <c r="F7" s="92"/>
      <c r="G7" s="18">
        <f>G6</f>
        <v>1000000</v>
      </c>
      <c r="H7" s="18">
        <f>H6</f>
        <v>500000</v>
      </c>
      <c r="I7" s="18">
        <f>I6</f>
        <v>250000</v>
      </c>
      <c r="J7" s="18">
        <f>J6</f>
        <v>250000</v>
      </c>
      <c r="K7" s="18">
        <f>K6</f>
        <v>1000000</v>
      </c>
    </row>
    <row r="8" spans="1:11" s="1" customFormat="1" ht="30" customHeight="1">
      <c r="A8" s="90" t="s">
        <v>57</v>
      </c>
      <c r="B8" s="91"/>
      <c r="C8" s="50"/>
      <c r="D8" s="50"/>
      <c r="E8" s="18">
        <v>600</v>
      </c>
      <c r="F8" s="18" t="s">
        <v>26</v>
      </c>
      <c r="G8" s="18">
        <f>G5+G7</f>
        <v>1500000</v>
      </c>
      <c r="H8" s="18">
        <f>H5+H7</f>
        <v>750000</v>
      </c>
      <c r="I8" s="18">
        <f>I5+I7</f>
        <v>375000</v>
      </c>
      <c r="J8" s="18">
        <f>J5+J7</f>
        <v>375000</v>
      </c>
      <c r="K8" s="18">
        <f>K5+K7</f>
        <v>1500000</v>
      </c>
    </row>
    <row r="9" spans="1:11">
      <c r="A9" s="51"/>
      <c r="B9" s="51"/>
      <c r="C9" s="51"/>
      <c r="D9" s="51"/>
      <c r="E9" s="51"/>
      <c r="F9" s="51"/>
      <c r="G9" s="51"/>
      <c r="H9" s="51"/>
      <c r="I9" s="51"/>
    </row>
    <row r="10" spans="1:11">
      <c r="A10" s="51"/>
      <c r="B10" s="51"/>
      <c r="C10" s="51"/>
      <c r="D10" s="51"/>
      <c r="E10" s="51"/>
      <c r="F10" s="51"/>
      <c r="G10" s="51"/>
      <c r="H10" s="51"/>
      <c r="I10" s="51"/>
    </row>
    <row r="11" spans="1:11">
      <c r="A11" s="51"/>
      <c r="B11" s="51"/>
      <c r="C11" s="51"/>
      <c r="D11" s="51"/>
      <c r="E11" s="51"/>
      <c r="F11" s="51"/>
      <c r="G11" s="51"/>
      <c r="H11" s="51"/>
      <c r="I11" s="51"/>
    </row>
  </sheetData>
  <mergeCells count="14">
    <mergeCell ref="A1:K1"/>
    <mergeCell ref="I2:J2"/>
    <mergeCell ref="A5:F5"/>
    <mergeCell ref="A7:F7"/>
    <mergeCell ref="A8:B8"/>
    <mergeCell ref="A2:A3"/>
    <mergeCell ref="B2:B3"/>
    <mergeCell ref="C2:C3"/>
    <mergeCell ref="D2:D3"/>
    <mergeCell ref="E2:E3"/>
    <mergeCell ref="F2:F3"/>
    <mergeCell ref="G2:G3"/>
    <mergeCell ref="H2:H3"/>
    <mergeCell ref="K2:K3"/>
  </mergeCells>
  <phoneticPr fontId="24" type="noConversion"/>
  <pageMargins left="0.75" right="0.75" top="1" bottom="1" header="0.5" footer="0.5"/>
  <pageSetup paperSize="9" scale="9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1"/>
  <sheetViews>
    <sheetView topLeftCell="A7" workbookViewId="0">
      <selection activeCell="D4" sqref="D1:D1048576"/>
    </sheetView>
  </sheetViews>
  <sheetFormatPr defaultColWidth="9" defaultRowHeight="13.5"/>
  <cols>
    <col min="1" max="1" width="4.875" style="36" customWidth="1"/>
    <col min="2" max="2" width="20.625" style="36" customWidth="1"/>
    <col min="3" max="3" width="16.25" style="36" customWidth="1"/>
    <col min="4" max="4" width="21.75" style="36" customWidth="1"/>
    <col min="5" max="5" width="9" style="36"/>
    <col min="6" max="6" width="14.625" style="36" customWidth="1"/>
    <col min="7" max="8" width="9" style="36"/>
    <col min="9" max="9" width="9.5" style="36" customWidth="1"/>
    <col min="10" max="10" width="15.25" style="36" customWidth="1"/>
    <col min="11" max="11" width="13.375" style="36" customWidth="1"/>
    <col min="12" max="14" width="9" style="36"/>
    <col min="15" max="15" width="10" style="37" customWidth="1"/>
    <col min="16" max="16384" width="9" style="36"/>
  </cols>
  <sheetData>
    <row r="1" spans="1:15" ht="44.1" customHeight="1">
      <c r="A1" s="107" t="s">
        <v>72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s="35" customFormat="1" ht="30" customHeight="1">
      <c r="A2" s="98" t="s">
        <v>0</v>
      </c>
      <c r="B2" s="98" t="s">
        <v>1</v>
      </c>
      <c r="C2" s="98" t="s">
        <v>59</v>
      </c>
      <c r="D2" s="98" t="s">
        <v>60</v>
      </c>
      <c r="E2" s="98" t="s">
        <v>73</v>
      </c>
      <c r="F2" s="98" t="s">
        <v>74</v>
      </c>
      <c r="G2" s="106" t="s">
        <v>75</v>
      </c>
      <c r="H2" s="106" t="s">
        <v>76</v>
      </c>
      <c r="I2" s="106" t="s">
        <v>77</v>
      </c>
      <c r="J2" s="106" t="s">
        <v>78</v>
      </c>
      <c r="K2" s="106" t="s">
        <v>79</v>
      </c>
      <c r="L2" s="86" t="s">
        <v>80</v>
      </c>
      <c r="M2" s="86" t="s">
        <v>81</v>
      </c>
      <c r="N2" s="86"/>
      <c r="O2" s="86" t="s">
        <v>9</v>
      </c>
    </row>
    <row r="3" spans="1:15" ht="30" customHeight="1">
      <c r="A3" s="99"/>
      <c r="B3" s="100"/>
      <c r="C3" s="100"/>
      <c r="D3" s="100"/>
      <c r="E3" s="99"/>
      <c r="F3" s="99"/>
      <c r="G3" s="106"/>
      <c r="H3" s="106"/>
      <c r="I3" s="106"/>
      <c r="J3" s="106"/>
      <c r="K3" s="106"/>
      <c r="L3" s="86"/>
      <c r="M3" s="23" t="s">
        <v>14</v>
      </c>
      <c r="N3" s="23" t="s">
        <v>15</v>
      </c>
      <c r="O3" s="86"/>
    </row>
    <row r="4" spans="1:15" ht="30" customHeight="1">
      <c r="A4" s="39">
        <v>1</v>
      </c>
      <c r="B4" s="101" t="s">
        <v>48</v>
      </c>
      <c r="C4" s="70" t="s">
        <v>82</v>
      </c>
      <c r="D4" s="105" t="s">
        <v>83</v>
      </c>
      <c r="E4" s="16" t="s">
        <v>84</v>
      </c>
      <c r="F4" s="16" t="s">
        <v>85</v>
      </c>
      <c r="G4" s="16" t="s">
        <v>86</v>
      </c>
      <c r="H4" s="16">
        <v>10000</v>
      </c>
      <c r="I4" s="16" t="s">
        <v>87</v>
      </c>
      <c r="J4" s="16" t="s">
        <v>88</v>
      </c>
      <c r="K4" s="16">
        <v>8000</v>
      </c>
      <c r="L4" s="16">
        <f t="shared" ref="L4:L11" si="0">K4/2</f>
        <v>4000</v>
      </c>
      <c r="M4" s="16">
        <f>K4/4</f>
        <v>2000</v>
      </c>
      <c r="N4" s="43">
        <f t="shared" ref="N4:N20" si="1">K4/4</f>
        <v>2000</v>
      </c>
      <c r="O4" s="44">
        <f>SUM(L4:N4)</f>
        <v>8000</v>
      </c>
    </row>
    <row r="5" spans="1:15" ht="30" customHeight="1">
      <c r="A5" s="28">
        <v>2</v>
      </c>
      <c r="B5" s="102"/>
      <c r="C5" s="104"/>
      <c r="D5" s="104"/>
      <c r="E5" s="16" t="s">
        <v>89</v>
      </c>
      <c r="F5" s="16" t="s">
        <v>85</v>
      </c>
      <c r="G5" s="28" t="s">
        <v>26</v>
      </c>
      <c r="H5" s="28" t="s">
        <v>26</v>
      </c>
      <c r="I5" s="16" t="s">
        <v>86</v>
      </c>
      <c r="J5" s="16" t="s">
        <v>90</v>
      </c>
      <c r="K5" s="28">
        <v>20000</v>
      </c>
      <c r="L5" s="16">
        <f t="shared" si="0"/>
        <v>10000</v>
      </c>
      <c r="M5" s="16">
        <f t="shared" ref="M5:M20" si="2">K5/4</f>
        <v>5000</v>
      </c>
      <c r="N5" s="43">
        <f t="shared" si="1"/>
        <v>5000</v>
      </c>
      <c r="O5" s="44">
        <f t="shared" ref="O5:O25" si="3">SUM(L5:N5)</f>
        <v>20000</v>
      </c>
    </row>
    <row r="6" spans="1:15" ht="30" customHeight="1">
      <c r="A6" s="28">
        <v>3</v>
      </c>
      <c r="B6" s="102"/>
      <c r="C6" s="104"/>
      <c r="D6" s="104"/>
      <c r="E6" s="28" t="s">
        <v>91</v>
      </c>
      <c r="F6" s="16" t="s">
        <v>85</v>
      </c>
      <c r="G6" s="28" t="s">
        <v>26</v>
      </c>
      <c r="H6" s="28" t="s">
        <v>26</v>
      </c>
      <c r="I6" s="16" t="s">
        <v>86</v>
      </c>
      <c r="J6" s="16" t="s">
        <v>92</v>
      </c>
      <c r="K6" s="28">
        <v>20000</v>
      </c>
      <c r="L6" s="16">
        <f t="shared" si="0"/>
        <v>10000</v>
      </c>
      <c r="M6" s="16">
        <f t="shared" si="2"/>
        <v>5000</v>
      </c>
      <c r="N6" s="43">
        <f t="shared" si="1"/>
        <v>5000</v>
      </c>
      <c r="O6" s="44">
        <f t="shared" si="3"/>
        <v>20000</v>
      </c>
    </row>
    <row r="7" spans="1:15" ht="30" customHeight="1">
      <c r="A7" s="28">
        <v>4</v>
      </c>
      <c r="B7" s="102"/>
      <c r="C7" s="104"/>
      <c r="D7" s="104"/>
      <c r="E7" s="28" t="s">
        <v>93</v>
      </c>
      <c r="F7" s="16" t="s">
        <v>85</v>
      </c>
      <c r="G7" s="28" t="s">
        <v>26</v>
      </c>
      <c r="H7" s="28" t="s">
        <v>26</v>
      </c>
      <c r="I7" s="16" t="s">
        <v>94</v>
      </c>
      <c r="J7" s="16" t="s">
        <v>95</v>
      </c>
      <c r="K7" s="28">
        <v>10000</v>
      </c>
      <c r="L7" s="16">
        <f t="shared" si="0"/>
        <v>5000</v>
      </c>
      <c r="M7" s="16">
        <f t="shared" si="2"/>
        <v>2500</v>
      </c>
      <c r="N7" s="43">
        <f t="shared" si="1"/>
        <v>2500</v>
      </c>
      <c r="O7" s="44">
        <f t="shared" si="3"/>
        <v>10000</v>
      </c>
    </row>
    <row r="8" spans="1:15" ht="30" customHeight="1">
      <c r="A8" s="28">
        <v>5</v>
      </c>
      <c r="B8" s="102"/>
      <c r="C8" s="104"/>
      <c r="D8" s="104"/>
      <c r="E8" s="28" t="s">
        <v>96</v>
      </c>
      <c r="F8" s="16" t="s">
        <v>85</v>
      </c>
      <c r="G8" s="28" t="s">
        <v>26</v>
      </c>
      <c r="H8" s="28" t="s">
        <v>26</v>
      </c>
      <c r="I8" s="16" t="s">
        <v>86</v>
      </c>
      <c r="J8" s="16" t="s">
        <v>97</v>
      </c>
      <c r="K8" s="28">
        <v>20000</v>
      </c>
      <c r="L8" s="16">
        <f t="shared" si="0"/>
        <v>10000</v>
      </c>
      <c r="M8" s="16">
        <f t="shared" si="2"/>
        <v>5000</v>
      </c>
      <c r="N8" s="43">
        <f t="shared" si="1"/>
        <v>5000</v>
      </c>
      <c r="O8" s="44">
        <f t="shared" si="3"/>
        <v>20000</v>
      </c>
    </row>
    <row r="9" spans="1:15" ht="30" customHeight="1">
      <c r="A9" s="28">
        <v>6</v>
      </c>
      <c r="B9" s="102"/>
      <c r="C9" s="104"/>
      <c r="D9" s="104"/>
      <c r="E9" s="16" t="s">
        <v>98</v>
      </c>
      <c r="F9" s="16" t="s">
        <v>85</v>
      </c>
      <c r="G9" s="16" t="s">
        <v>86</v>
      </c>
      <c r="H9" s="16">
        <v>10000</v>
      </c>
      <c r="I9" s="16" t="s">
        <v>87</v>
      </c>
      <c r="J9" s="16" t="s">
        <v>88</v>
      </c>
      <c r="K9" s="16">
        <v>8000</v>
      </c>
      <c r="L9" s="16">
        <f t="shared" si="0"/>
        <v>4000</v>
      </c>
      <c r="M9" s="16">
        <f t="shared" si="2"/>
        <v>2000</v>
      </c>
      <c r="N9" s="43">
        <f t="shared" si="1"/>
        <v>2000</v>
      </c>
      <c r="O9" s="44">
        <f t="shared" si="3"/>
        <v>8000</v>
      </c>
    </row>
    <row r="10" spans="1:15" ht="30" customHeight="1">
      <c r="A10" s="28">
        <v>7</v>
      </c>
      <c r="B10" s="102"/>
      <c r="C10" s="104"/>
      <c r="D10" s="104"/>
      <c r="E10" s="19" t="s">
        <v>99</v>
      </c>
      <c r="F10" s="19" t="s">
        <v>85</v>
      </c>
      <c r="G10" s="19" t="s">
        <v>100</v>
      </c>
      <c r="H10" s="19">
        <v>18000</v>
      </c>
      <c r="I10" s="19" t="s">
        <v>101</v>
      </c>
      <c r="J10" s="19" t="s">
        <v>102</v>
      </c>
      <c r="K10" s="19">
        <v>10000</v>
      </c>
      <c r="L10" s="16">
        <f t="shared" si="0"/>
        <v>5000</v>
      </c>
      <c r="M10" s="16">
        <f t="shared" si="2"/>
        <v>2500</v>
      </c>
      <c r="N10" s="43">
        <f t="shared" si="1"/>
        <v>2500</v>
      </c>
      <c r="O10" s="44">
        <f t="shared" si="3"/>
        <v>10000</v>
      </c>
    </row>
    <row r="11" spans="1:15" ht="30" customHeight="1">
      <c r="A11" s="28">
        <v>8</v>
      </c>
      <c r="B11" s="102"/>
      <c r="C11" s="104"/>
      <c r="D11" s="104"/>
      <c r="E11" s="16" t="s">
        <v>103</v>
      </c>
      <c r="F11" s="16" t="s">
        <v>104</v>
      </c>
      <c r="G11" s="16" t="s">
        <v>86</v>
      </c>
      <c r="H11" s="16">
        <v>7500</v>
      </c>
      <c r="I11" s="16" t="s">
        <v>87</v>
      </c>
      <c r="J11" s="16" t="s">
        <v>105</v>
      </c>
      <c r="K11" s="16">
        <v>6000</v>
      </c>
      <c r="L11" s="16">
        <f t="shared" si="0"/>
        <v>3000</v>
      </c>
      <c r="M11" s="16">
        <f t="shared" si="2"/>
        <v>1500</v>
      </c>
      <c r="N11" s="43">
        <f t="shared" si="1"/>
        <v>1500</v>
      </c>
      <c r="O11" s="44">
        <f t="shared" si="3"/>
        <v>6000</v>
      </c>
    </row>
    <row r="12" spans="1:15" ht="30" customHeight="1">
      <c r="A12" s="27">
        <v>9</v>
      </c>
      <c r="B12" s="102"/>
      <c r="C12" s="104"/>
      <c r="D12" s="104"/>
      <c r="E12" s="16" t="s">
        <v>106</v>
      </c>
      <c r="F12" s="16" t="s">
        <v>85</v>
      </c>
      <c r="G12" s="16" t="s">
        <v>107</v>
      </c>
      <c r="H12" s="16">
        <v>28000</v>
      </c>
      <c r="I12" s="16" t="s">
        <v>108</v>
      </c>
      <c r="J12" s="16" t="s">
        <v>109</v>
      </c>
      <c r="K12" s="16">
        <v>12000</v>
      </c>
      <c r="L12" s="16">
        <v>6000</v>
      </c>
      <c r="M12" s="16">
        <f t="shared" si="2"/>
        <v>3000</v>
      </c>
      <c r="N12" s="43">
        <f t="shared" si="1"/>
        <v>3000</v>
      </c>
      <c r="O12" s="44">
        <f t="shared" si="3"/>
        <v>12000</v>
      </c>
    </row>
    <row r="13" spans="1:15" ht="30" customHeight="1">
      <c r="A13" s="28">
        <v>10</v>
      </c>
      <c r="B13" s="102"/>
      <c r="C13" s="104"/>
      <c r="D13" s="104"/>
      <c r="E13" s="16" t="s">
        <v>110</v>
      </c>
      <c r="F13" s="16" t="s">
        <v>85</v>
      </c>
      <c r="G13" s="16" t="s">
        <v>86</v>
      </c>
      <c r="H13" s="16">
        <v>10000</v>
      </c>
      <c r="I13" s="16" t="s">
        <v>87</v>
      </c>
      <c r="J13" s="16" t="s">
        <v>111</v>
      </c>
      <c r="K13" s="16">
        <v>8000</v>
      </c>
      <c r="L13" s="16">
        <f t="shared" ref="L13:L20" si="4">K13/2</f>
        <v>4000</v>
      </c>
      <c r="M13" s="16">
        <f t="shared" si="2"/>
        <v>2000</v>
      </c>
      <c r="N13" s="43">
        <f t="shared" si="1"/>
        <v>2000</v>
      </c>
      <c r="O13" s="44">
        <f t="shared" si="3"/>
        <v>8000</v>
      </c>
    </row>
    <row r="14" spans="1:15" ht="30" customHeight="1">
      <c r="A14" s="28">
        <v>11</v>
      </c>
      <c r="B14" s="102"/>
      <c r="C14" s="104"/>
      <c r="D14" s="104"/>
      <c r="E14" s="16" t="s">
        <v>112</v>
      </c>
      <c r="F14" s="16" t="s">
        <v>113</v>
      </c>
      <c r="G14" s="16" t="s">
        <v>26</v>
      </c>
      <c r="H14" s="16" t="s">
        <v>26</v>
      </c>
      <c r="I14" s="16" t="s">
        <v>86</v>
      </c>
      <c r="J14" s="16" t="s">
        <v>90</v>
      </c>
      <c r="K14" s="16">
        <v>25000</v>
      </c>
      <c r="L14" s="16">
        <f t="shared" si="4"/>
        <v>12500</v>
      </c>
      <c r="M14" s="16">
        <f t="shared" si="2"/>
        <v>6250</v>
      </c>
      <c r="N14" s="43">
        <f t="shared" si="1"/>
        <v>6250</v>
      </c>
      <c r="O14" s="44">
        <f t="shared" si="3"/>
        <v>25000</v>
      </c>
    </row>
    <row r="15" spans="1:15" ht="30" customHeight="1">
      <c r="A15" s="28">
        <v>12</v>
      </c>
      <c r="B15" s="103"/>
      <c r="C15" s="71"/>
      <c r="D15" s="71"/>
      <c r="E15" s="16" t="s">
        <v>114</v>
      </c>
      <c r="F15" s="16" t="s">
        <v>85</v>
      </c>
      <c r="G15" s="16" t="s">
        <v>26</v>
      </c>
      <c r="H15" s="16" t="s">
        <v>26</v>
      </c>
      <c r="I15" s="16" t="s">
        <v>94</v>
      </c>
      <c r="J15" s="16" t="s">
        <v>115</v>
      </c>
      <c r="K15" s="16">
        <v>10000</v>
      </c>
      <c r="L15" s="16">
        <f t="shared" si="4"/>
        <v>5000</v>
      </c>
      <c r="M15" s="16">
        <f t="shared" si="2"/>
        <v>2500</v>
      </c>
      <c r="N15" s="43">
        <f t="shared" si="1"/>
        <v>2500</v>
      </c>
      <c r="O15" s="44">
        <f t="shared" si="3"/>
        <v>10000</v>
      </c>
    </row>
    <row r="16" spans="1:15" ht="30" customHeight="1">
      <c r="A16" s="19">
        <v>13</v>
      </c>
      <c r="B16" s="101" t="s">
        <v>45</v>
      </c>
      <c r="C16" s="70" t="s">
        <v>116</v>
      </c>
      <c r="D16" s="105" t="s">
        <v>117</v>
      </c>
      <c r="E16" s="19" t="s">
        <v>118</v>
      </c>
      <c r="F16" s="16" t="s">
        <v>85</v>
      </c>
      <c r="G16" s="16" t="s">
        <v>26</v>
      </c>
      <c r="H16" s="16" t="s">
        <v>26</v>
      </c>
      <c r="I16" s="16" t="s">
        <v>86</v>
      </c>
      <c r="J16" s="16" t="s">
        <v>119</v>
      </c>
      <c r="K16" s="16">
        <v>20000</v>
      </c>
      <c r="L16" s="19">
        <f t="shared" si="4"/>
        <v>10000</v>
      </c>
      <c r="M16" s="16">
        <f t="shared" si="2"/>
        <v>5000</v>
      </c>
      <c r="N16" s="43">
        <f t="shared" si="1"/>
        <v>5000</v>
      </c>
      <c r="O16" s="44">
        <f t="shared" si="3"/>
        <v>20000</v>
      </c>
    </row>
    <row r="17" spans="1:15" ht="30" customHeight="1">
      <c r="A17" s="40">
        <v>14</v>
      </c>
      <c r="B17" s="102"/>
      <c r="C17" s="104"/>
      <c r="D17" s="104"/>
      <c r="E17" s="40" t="s">
        <v>120</v>
      </c>
      <c r="F17" s="40" t="s">
        <v>121</v>
      </c>
      <c r="G17" s="19" t="s">
        <v>26</v>
      </c>
      <c r="H17" s="19" t="s">
        <v>26</v>
      </c>
      <c r="I17" s="19" t="s">
        <v>86</v>
      </c>
      <c r="J17" s="19" t="s">
        <v>122</v>
      </c>
      <c r="K17" s="19">
        <v>17500</v>
      </c>
      <c r="L17" s="19">
        <f t="shared" si="4"/>
        <v>8750</v>
      </c>
      <c r="M17" s="16">
        <f t="shared" si="2"/>
        <v>4375</v>
      </c>
      <c r="N17" s="43">
        <f t="shared" si="1"/>
        <v>4375</v>
      </c>
      <c r="O17" s="44">
        <f t="shared" si="3"/>
        <v>17500</v>
      </c>
    </row>
    <row r="18" spans="1:15" ht="30" customHeight="1">
      <c r="A18" s="19">
        <v>15</v>
      </c>
      <c r="B18" s="102"/>
      <c r="C18" s="104"/>
      <c r="D18" s="104"/>
      <c r="E18" s="19" t="s">
        <v>123</v>
      </c>
      <c r="F18" s="19" t="s">
        <v>104</v>
      </c>
      <c r="G18" s="16" t="s">
        <v>26</v>
      </c>
      <c r="H18" s="16" t="s">
        <v>26</v>
      </c>
      <c r="I18" s="19" t="s">
        <v>86</v>
      </c>
      <c r="J18" s="19" t="s">
        <v>90</v>
      </c>
      <c r="K18" s="19">
        <v>15000</v>
      </c>
      <c r="L18" s="19">
        <f t="shared" si="4"/>
        <v>7500</v>
      </c>
      <c r="M18" s="16">
        <f t="shared" si="2"/>
        <v>3750</v>
      </c>
      <c r="N18" s="43">
        <f t="shared" si="1"/>
        <v>3750</v>
      </c>
      <c r="O18" s="44">
        <f t="shared" si="3"/>
        <v>15000</v>
      </c>
    </row>
    <row r="19" spans="1:15" ht="30" customHeight="1">
      <c r="A19" s="40">
        <v>16</v>
      </c>
      <c r="B19" s="102"/>
      <c r="C19" s="104"/>
      <c r="D19" s="104"/>
      <c r="E19" s="40" t="s">
        <v>124</v>
      </c>
      <c r="F19" s="40" t="s">
        <v>85</v>
      </c>
      <c r="G19" s="19" t="s">
        <v>26</v>
      </c>
      <c r="H19" s="19" t="s">
        <v>26</v>
      </c>
      <c r="I19" s="19" t="s">
        <v>86</v>
      </c>
      <c r="J19" s="19" t="s">
        <v>125</v>
      </c>
      <c r="K19" s="19">
        <v>20000</v>
      </c>
      <c r="L19" s="19">
        <f t="shared" si="4"/>
        <v>10000</v>
      </c>
      <c r="M19" s="16">
        <f t="shared" si="2"/>
        <v>5000</v>
      </c>
      <c r="N19" s="43">
        <f t="shared" si="1"/>
        <v>5000</v>
      </c>
      <c r="O19" s="44">
        <f t="shared" si="3"/>
        <v>20000</v>
      </c>
    </row>
    <row r="20" spans="1:15" ht="30" customHeight="1">
      <c r="A20" s="27">
        <v>17</v>
      </c>
      <c r="B20" s="102"/>
      <c r="C20" s="104"/>
      <c r="D20" s="104"/>
      <c r="E20" s="27" t="s">
        <v>126</v>
      </c>
      <c r="F20" s="40" t="s">
        <v>85</v>
      </c>
      <c r="G20" s="27" t="s">
        <v>26</v>
      </c>
      <c r="H20" s="27" t="s">
        <v>26</v>
      </c>
      <c r="I20" s="40" t="s">
        <v>86</v>
      </c>
      <c r="J20" s="40" t="s">
        <v>127</v>
      </c>
      <c r="K20" s="27">
        <v>20000</v>
      </c>
      <c r="L20" s="40">
        <f t="shared" si="4"/>
        <v>10000</v>
      </c>
      <c r="M20" s="45">
        <f t="shared" si="2"/>
        <v>5000</v>
      </c>
      <c r="N20" s="46">
        <f t="shared" si="1"/>
        <v>5000</v>
      </c>
      <c r="O20" s="44">
        <f t="shared" si="3"/>
        <v>20000</v>
      </c>
    </row>
    <row r="21" spans="1:15" s="37" customFormat="1" ht="30" customHeight="1">
      <c r="A21" s="108" t="s">
        <v>49</v>
      </c>
      <c r="B21" s="108"/>
      <c r="C21" s="108"/>
      <c r="D21" s="108"/>
      <c r="E21" s="108"/>
      <c r="F21" s="108"/>
      <c r="G21" s="108"/>
      <c r="H21" s="108"/>
      <c r="I21" s="108"/>
      <c r="J21" s="108"/>
      <c r="K21" s="20">
        <f>SUM(K4:K20)</f>
        <v>249500</v>
      </c>
      <c r="L21" s="20">
        <f>SUM(L4:L20)</f>
        <v>124750</v>
      </c>
      <c r="M21" s="20">
        <f>SUM(M4:M20)</f>
        <v>62375</v>
      </c>
      <c r="N21" s="20">
        <f>SUM(N4:N20)</f>
        <v>62375</v>
      </c>
      <c r="O21" s="44">
        <f t="shared" si="3"/>
        <v>249500</v>
      </c>
    </row>
    <row r="22" spans="1:15" ht="30" customHeight="1">
      <c r="A22" s="28">
        <v>18</v>
      </c>
      <c r="B22" s="19" t="s">
        <v>18</v>
      </c>
      <c r="C22" s="17" t="s">
        <v>128</v>
      </c>
      <c r="D22" s="64" t="s">
        <v>129</v>
      </c>
      <c r="E22" s="16" t="s">
        <v>130</v>
      </c>
      <c r="F22" s="16" t="s">
        <v>85</v>
      </c>
      <c r="G22" s="16" t="s">
        <v>86</v>
      </c>
      <c r="H22" s="16">
        <v>10000</v>
      </c>
      <c r="I22" s="16" t="s">
        <v>87</v>
      </c>
      <c r="J22" s="16" t="s">
        <v>131</v>
      </c>
      <c r="K22" s="16">
        <v>8000</v>
      </c>
      <c r="L22" s="16">
        <v>4000</v>
      </c>
      <c r="M22" s="16">
        <f>K22/4</f>
        <v>2000</v>
      </c>
      <c r="N22" s="43">
        <f>K22/4</f>
        <v>2000</v>
      </c>
      <c r="O22" s="44">
        <f t="shared" si="3"/>
        <v>8000</v>
      </c>
    </row>
    <row r="23" spans="1:15" s="37" customFormat="1" ht="30" customHeight="1">
      <c r="A23" s="108" t="s">
        <v>25</v>
      </c>
      <c r="B23" s="108"/>
      <c r="C23" s="108"/>
      <c r="D23" s="108"/>
      <c r="E23" s="108"/>
      <c r="F23" s="108"/>
      <c r="G23" s="108"/>
      <c r="H23" s="108"/>
      <c r="I23" s="108"/>
      <c r="J23" s="108"/>
      <c r="K23" s="20">
        <f>K22</f>
        <v>8000</v>
      </c>
      <c r="L23" s="20">
        <f>L22</f>
        <v>4000</v>
      </c>
      <c r="M23" s="20">
        <f>M22</f>
        <v>2000</v>
      </c>
      <c r="N23" s="20">
        <f>N22</f>
        <v>2000</v>
      </c>
      <c r="O23" s="44">
        <f t="shared" si="3"/>
        <v>8000</v>
      </c>
    </row>
    <row r="24" spans="1:15" ht="30" customHeight="1">
      <c r="A24" s="28">
        <v>19</v>
      </c>
      <c r="B24" s="19" t="s">
        <v>132</v>
      </c>
      <c r="C24" s="17" t="s">
        <v>133</v>
      </c>
      <c r="D24" s="64" t="s">
        <v>134</v>
      </c>
      <c r="E24" s="19" t="s">
        <v>135</v>
      </c>
      <c r="F24" s="16" t="s">
        <v>85</v>
      </c>
      <c r="G24" s="16" t="s">
        <v>26</v>
      </c>
      <c r="H24" s="16" t="s">
        <v>26</v>
      </c>
      <c r="I24" s="16" t="s">
        <v>107</v>
      </c>
      <c r="J24" s="16" t="s">
        <v>136</v>
      </c>
      <c r="K24" s="16">
        <v>40000</v>
      </c>
      <c r="L24" s="16">
        <f>K24/2</f>
        <v>20000</v>
      </c>
      <c r="M24" s="16">
        <v>0</v>
      </c>
      <c r="N24" s="43">
        <f>K24/2</f>
        <v>20000</v>
      </c>
      <c r="O24" s="44">
        <f t="shared" si="3"/>
        <v>40000</v>
      </c>
    </row>
    <row r="25" spans="1:15" s="37" customFormat="1" ht="30" customHeight="1">
      <c r="A25" s="109" t="s">
        <v>42</v>
      </c>
      <c r="B25" s="109"/>
      <c r="C25" s="109"/>
      <c r="D25" s="109"/>
      <c r="E25" s="109"/>
      <c r="F25" s="109"/>
      <c r="G25" s="109"/>
      <c r="H25" s="109"/>
      <c r="I25" s="109"/>
      <c r="J25" s="109"/>
      <c r="K25" s="41">
        <f>K24</f>
        <v>40000</v>
      </c>
      <c r="L25" s="41">
        <f>L24</f>
        <v>20000</v>
      </c>
      <c r="M25" s="41">
        <f>M24</f>
        <v>0</v>
      </c>
      <c r="N25" s="41">
        <f>N24</f>
        <v>20000</v>
      </c>
      <c r="O25" s="44">
        <f t="shared" si="3"/>
        <v>40000</v>
      </c>
    </row>
    <row r="26" spans="1:15" s="37" customFormat="1" ht="30" customHeight="1">
      <c r="A26" s="95" t="s">
        <v>57</v>
      </c>
      <c r="B26" s="96"/>
      <c r="C26" s="96"/>
      <c r="D26" s="96"/>
      <c r="E26" s="96"/>
      <c r="F26" s="96"/>
      <c r="G26" s="96"/>
      <c r="H26" s="96"/>
      <c r="I26" s="96"/>
      <c r="J26" s="97"/>
      <c r="K26" s="47">
        <f>K21+K23+K25</f>
        <v>297500</v>
      </c>
      <c r="L26" s="47">
        <f>L21+L23+L25</f>
        <v>148750</v>
      </c>
      <c r="M26" s="47">
        <f>M21+M23+M25</f>
        <v>64375</v>
      </c>
      <c r="N26" s="47">
        <f>N21+N23+N25</f>
        <v>84375</v>
      </c>
      <c r="O26" s="47">
        <f>O21+O23+O25</f>
        <v>297500</v>
      </c>
    </row>
    <row r="27" spans="1: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</row>
    <row r="28" spans="1:1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</row>
    <row r="29" spans="1:1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</row>
    <row r="30" spans="1:1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</sheetData>
  <mergeCells count="25">
    <mergeCell ref="A1:O1"/>
    <mergeCell ref="M2:N2"/>
    <mergeCell ref="A21:J21"/>
    <mergeCell ref="A23:J23"/>
    <mergeCell ref="A25:J25"/>
    <mergeCell ref="J2:J3"/>
    <mergeCell ref="K2:K3"/>
    <mergeCell ref="L2:L3"/>
    <mergeCell ref="O2:O3"/>
    <mergeCell ref="A26:J26"/>
    <mergeCell ref="A2:A3"/>
    <mergeCell ref="B2:B3"/>
    <mergeCell ref="B4:B15"/>
    <mergeCell ref="B16:B20"/>
    <mergeCell ref="C2:C3"/>
    <mergeCell ref="C4:C15"/>
    <mergeCell ref="C16:C20"/>
    <mergeCell ref="D2:D3"/>
    <mergeCell ref="D4:D15"/>
    <mergeCell ref="D16:D20"/>
    <mergeCell ref="E2:E3"/>
    <mergeCell ref="F2:F3"/>
    <mergeCell ref="G2:G3"/>
    <mergeCell ref="H2:H3"/>
    <mergeCell ref="I2:I3"/>
  </mergeCells>
  <phoneticPr fontId="24" type="noConversion"/>
  <pageMargins left="0.75138888888888899" right="0.75138888888888899" top="1" bottom="1" header="0.5" footer="0.5"/>
  <pageSetup paperSize="9" scale="93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7"/>
  <sheetViews>
    <sheetView workbookViewId="0">
      <pane ySplit="3" topLeftCell="A26" activePane="bottomLeft" state="frozen"/>
      <selection pane="bottomLeft" activeCell="C2" sqref="C1:D1048576"/>
    </sheetView>
  </sheetViews>
  <sheetFormatPr defaultColWidth="9" defaultRowHeight="13.5"/>
  <cols>
    <col min="1" max="1" width="5" style="12" customWidth="1"/>
    <col min="2" max="2" width="23" style="13" customWidth="1"/>
    <col min="3" max="3" width="15.875" style="13" customWidth="1"/>
    <col min="4" max="4" width="24.375" style="13" customWidth="1"/>
    <col min="5" max="5" width="7.625" style="13" customWidth="1"/>
    <col min="6" max="6" width="17.125" style="13" customWidth="1"/>
    <col min="7" max="8" width="13.75" style="13" customWidth="1"/>
    <col min="9" max="9" width="14.375" style="13" customWidth="1"/>
    <col min="10" max="10" width="9.625" style="13" customWidth="1"/>
    <col min="11" max="11" width="8.375" style="13" customWidth="1"/>
    <col min="12" max="12" width="10.125" style="13" customWidth="1"/>
    <col min="13" max="13" width="10.125" style="14" customWidth="1"/>
    <col min="14" max="14" width="10.25" style="15" customWidth="1"/>
    <col min="15" max="25" width="9" style="10"/>
    <col min="26" max="16378" width="5" style="10"/>
    <col min="16379" max="16384" width="9" style="10"/>
  </cols>
  <sheetData>
    <row r="1" spans="1:16" s="1" customFormat="1" ht="65.099999999999994" customHeight="1">
      <c r="A1" s="107" t="s">
        <v>137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22"/>
    </row>
    <row r="2" spans="1:16" s="2" customFormat="1" ht="30" customHeight="1">
      <c r="A2" s="132" t="s">
        <v>0</v>
      </c>
      <c r="B2" s="93" t="s">
        <v>138</v>
      </c>
      <c r="C2" s="93" t="s">
        <v>59</v>
      </c>
      <c r="D2" s="93" t="s">
        <v>60</v>
      </c>
      <c r="E2" s="93" t="s">
        <v>139</v>
      </c>
      <c r="F2" s="98" t="s">
        <v>140</v>
      </c>
      <c r="G2" s="93" t="s">
        <v>141</v>
      </c>
      <c r="H2" s="93" t="s">
        <v>142</v>
      </c>
      <c r="I2" s="93" t="s">
        <v>143</v>
      </c>
      <c r="J2" s="93" t="s">
        <v>144</v>
      </c>
      <c r="K2" s="93" t="s">
        <v>80</v>
      </c>
      <c r="L2" s="86" t="s">
        <v>81</v>
      </c>
      <c r="M2" s="86"/>
      <c r="N2" s="116" t="s">
        <v>9</v>
      </c>
    </row>
    <row r="3" spans="1:16" s="3" customFormat="1" ht="30" customHeight="1">
      <c r="A3" s="133"/>
      <c r="B3" s="94"/>
      <c r="C3" s="130"/>
      <c r="D3" s="130"/>
      <c r="E3" s="130"/>
      <c r="F3" s="100"/>
      <c r="G3" s="94"/>
      <c r="H3" s="94"/>
      <c r="I3" s="94"/>
      <c r="J3" s="94"/>
      <c r="K3" s="94"/>
      <c r="L3" s="23" t="s">
        <v>14</v>
      </c>
      <c r="M3" s="24" t="s">
        <v>15</v>
      </c>
      <c r="N3" s="116"/>
      <c r="O3" s="25"/>
      <c r="P3" s="25"/>
    </row>
    <row r="4" spans="1:16" s="4" customFormat="1" ht="30" customHeight="1">
      <c r="A4" s="16">
        <v>1</v>
      </c>
      <c r="B4" s="16" t="s">
        <v>40</v>
      </c>
      <c r="C4" s="17" t="s">
        <v>145</v>
      </c>
      <c r="D4" s="64" t="s">
        <v>146</v>
      </c>
      <c r="E4" s="16" t="s">
        <v>147</v>
      </c>
      <c r="F4" s="16" t="s">
        <v>148</v>
      </c>
      <c r="G4" s="16" t="s">
        <v>149</v>
      </c>
      <c r="H4" s="16">
        <f>800*(5*0.05+0.4)</f>
        <v>520</v>
      </c>
      <c r="I4" s="16" t="s">
        <v>150</v>
      </c>
      <c r="J4" s="16">
        <f>H4*5</f>
        <v>2600</v>
      </c>
      <c r="K4" s="19">
        <f t="shared" ref="K4:K6" si="0">J4/2</f>
        <v>1300</v>
      </c>
      <c r="L4" s="19">
        <v>0</v>
      </c>
      <c r="M4" s="26">
        <f>J4/2</f>
        <v>1300</v>
      </c>
      <c r="N4" s="18">
        <f>SUM(K4:M4)</f>
        <v>2600</v>
      </c>
      <c r="O4" s="6"/>
      <c r="P4" s="6"/>
    </row>
    <row r="5" spans="1:16" s="4" customFormat="1" ht="30" customHeight="1">
      <c r="A5" s="16">
        <v>2</v>
      </c>
      <c r="B5" s="121" t="s">
        <v>41</v>
      </c>
      <c r="C5" s="70" t="s">
        <v>133</v>
      </c>
      <c r="D5" s="105" t="s">
        <v>134</v>
      </c>
      <c r="E5" s="16" t="s">
        <v>151</v>
      </c>
      <c r="F5" s="16" t="s">
        <v>148</v>
      </c>
      <c r="G5" s="16" t="s">
        <v>152</v>
      </c>
      <c r="H5" s="16">
        <f>800*(7*0.05+0.2)</f>
        <v>440</v>
      </c>
      <c r="I5" s="16" t="s">
        <v>153</v>
      </c>
      <c r="J5" s="16">
        <f>H5*6</f>
        <v>2640</v>
      </c>
      <c r="K5" s="16">
        <f t="shared" si="0"/>
        <v>1320</v>
      </c>
      <c r="L5" s="16">
        <v>0</v>
      </c>
      <c r="M5" s="26">
        <f>J5/2</f>
        <v>1320</v>
      </c>
      <c r="N5" s="18">
        <f>SUM(K5:M5)</f>
        <v>2640</v>
      </c>
      <c r="O5" s="6"/>
      <c r="P5" s="6"/>
    </row>
    <row r="6" spans="1:16" s="4" customFormat="1" ht="30" customHeight="1">
      <c r="A6" s="121">
        <v>3</v>
      </c>
      <c r="B6" s="121"/>
      <c r="C6" s="104"/>
      <c r="D6" s="104"/>
      <c r="E6" s="121" t="s">
        <v>154</v>
      </c>
      <c r="F6" s="121" t="s">
        <v>155</v>
      </c>
      <c r="G6" s="121" t="s">
        <v>88</v>
      </c>
      <c r="H6" s="16">
        <f>800*(3*0.05+0.4)</f>
        <v>440</v>
      </c>
      <c r="I6" s="16" t="s">
        <v>156</v>
      </c>
      <c r="J6" s="121">
        <v>2720</v>
      </c>
      <c r="K6" s="121">
        <f t="shared" si="0"/>
        <v>1360</v>
      </c>
      <c r="L6" s="121">
        <v>0</v>
      </c>
      <c r="M6" s="122">
        <f>J6/2</f>
        <v>1360</v>
      </c>
      <c r="N6" s="117">
        <f>SUM(K6:M6)</f>
        <v>2720</v>
      </c>
      <c r="O6" s="6"/>
      <c r="P6" s="6"/>
    </row>
    <row r="7" spans="1:16" s="4" customFormat="1" ht="30" customHeight="1">
      <c r="A7" s="121"/>
      <c r="B7" s="121"/>
      <c r="C7" s="71"/>
      <c r="D7" s="71"/>
      <c r="E7" s="121"/>
      <c r="F7" s="121"/>
      <c r="G7" s="121"/>
      <c r="H7" s="16">
        <f>800*(4*0.05+0.4)</f>
        <v>480</v>
      </c>
      <c r="I7" s="16" t="s">
        <v>157</v>
      </c>
      <c r="J7" s="121"/>
      <c r="K7" s="121"/>
      <c r="L7" s="121"/>
      <c r="M7" s="122"/>
      <c r="N7" s="117"/>
    </row>
    <row r="8" spans="1:16" s="5" customFormat="1" ht="30" customHeight="1">
      <c r="A8" s="117" t="s">
        <v>42</v>
      </c>
      <c r="B8" s="117"/>
      <c r="C8" s="117"/>
      <c r="D8" s="117"/>
      <c r="E8" s="117"/>
      <c r="F8" s="117"/>
      <c r="G8" s="117"/>
      <c r="H8" s="117"/>
      <c r="I8" s="117"/>
      <c r="J8" s="18">
        <f>SUM(J4:J7)</f>
        <v>7960</v>
      </c>
      <c r="K8" s="18">
        <f>SUM(K4:K7)</f>
        <v>3980</v>
      </c>
      <c r="L8" s="18">
        <f>SUM(L4:L7)</f>
        <v>0</v>
      </c>
      <c r="M8" s="18">
        <f>SUM(M4:M7)</f>
        <v>3980</v>
      </c>
      <c r="N8" s="18">
        <f>SUM(N4:N7)</f>
        <v>7960</v>
      </c>
    </row>
    <row r="9" spans="1:16" s="4" customFormat="1" ht="30" customHeight="1">
      <c r="A9" s="126">
        <v>4</v>
      </c>
      <c r="B9" s="126" t="s">
        <v>18</v>
      </c>
      <c r="C9" s="70" t="s">
        <v>128</v>
      </c>
      <c r="D9" s="105" t="s">
        <v>129</v>
      </c>
      <c r="E9" s="126" t="s">
        <v>158</v>
      </c>
      <c r="F9" s="126" t="s">
        <v>159</v>
      </c>
      <c r="G9" s="126" t="s">
        <v>160</v>
      </c>
      <c r="H9" s="19">
        <v>560</v>
      </c>
      <c r="I9" s="19" t="s">
        <v>161</v>
      </c>
      <c r="J9" s="126">
        <v>1720</v>
      </c>
      <c r="K9" s="126">
        <f>J9/2</f>
        <v>860</v>
      </c>
      <c r="L9" s="126">
        <f>J9/4</f>
        <v>430</v>
      </c>
      <c r="M9" s="113">
        <f>J9/4</f>
        <v>430</v>
      </c>
      <c r="N9" s="110">
        <f>SUM(K9:M10)</f>
        <v>1720</v>
      </c>
    </row>
    <row r="10" spans="1:16" s="4" customFormat="1" ht="30" customHeight="1">
      <c r="A10" s="126"/>
      <c r="B10" s="126"/>
      <c r="C10" s="104"/>
      <c r="D10" s="104"/>
      <c r="E10" s="126"/>
      <c r="F10" s="126"/>
      <c r="G10" s="126"/>
      <c r="H10" s="19">
        <v>600</v>
      </c>
      <c r="I10" s="19">
        <v>2023.9</v>
      </c>
      <c r="J10" s="126"/>
      <c r="K10" s="126"/>
      <c r="L10" s="126"/>
      <c r="M10" s="114"/>
      <c r="N10" s="111"/>
    </row>
    <row r="11" spans="1:16" s="4" customFormat="1" ht="30" customHeight="1">
      <c r="A11" s="16">
        <v>5</v>
      </c>
      <c r="B11" s="126"/>
      <c r="C11" s="104"/>
      <c r="D11" s="104"/>
      <c r="E11" s="16" t="s">
        <v>162</v>
      </c>
      <c r="F11" s="16" t="s">
        <v>163</v>
      </c>
      <c r="G11" s="16" t="s">
        <v>164</v>
      </c>
      <c r="H11" s="16">
        <v>560</v>
      </c>
      <c r="I11" s="16" t="s">
        <v>165</v>
      </c>
      <c r="J11" s="16">
        <f>H11*3</f>
        <v>1680</v>
      </c>
      <c r="K11" s="16">
        <f>J11/2</f>
        <v>840</v>
      </c>
      <c r="L11" s="19">
        <f>J11/4</f>
        <v>420</v>
      </c>
      <c r="M11" s="26">
        <f>J11/4</f>
        <v>420</v>
      </c>
      <c r="N11" s="18">
        <f>SUM(K11:M11)</f>
        <v>1680</v>
      </c>
    </row>
    <row r="12" spans="1:16" s="4" customFormat="1" ht="30" customHeight="1">
      <c r="A12" s="16">
        <v>6</v>
      </c>
      <c r="B12" s="126"/>
      <c r="C12" s="71"/>
      <c r="D12" s="71"/>
      <c r="E12" s="16" t="s">
        <v>166</v>
      </c>
      <c r="F12" s="16" t="s">
        <v>159</v>
      </c>
      <c r="G12" s="16" t="s">
        <v>167</v>
      </c>
      <c r="H12" s="16">
        <v>400</v>
      </c>
      <c r="I12" s="16" t="s">
        <v>165</v>
      </c>
      <c r="J12" s="16">
        <v>1200</v>
      </c>
      <c r="K12" s="16">
        <v>600</v>
      </c>
      <c r="L12" s="19">
        <f>J12/4</f>
        <v>300</v>
      </c>
      <c r="M12" s="26">
        <f>J12/4</f>
        <v>300</v>
      </c>
      <c r="N12" s="18">
        <f>SUM(K12:M12)</f>
        <v>1200</v>
      </c>
    </row>
    <row r="13" spans="1:16" s="5" customFormat="1" ht="30" customHeight="1">
      <c r="A13" s="117" t="s">
        <v>25</v>
      </c>
      <c r="B13" s="117"/>
      <c r="C13" s="117"/>
      <c r="D13" s="117"/>
      <c r="E13" s="117"/>
      <c r="F13" s="117"/>
      <c r="G13" s="117"/>
      <c r="H13" s="117"/>
      <c r="I13" s="117"/>
      <c r="J13" s="18">
        <f>SUM(J9:J12)</f>
        <v>4600</v>
      </c>
      <c r="K13" s="18">
        <f>SUM(K9:K12)</f>
        <v>2300</v>
      </c>
      <c r="L13" s="18">
        <f>SUM(L9:L12)</f>
        <v>1150</v>
      </c>
      <c r="M13" s="18">
        <f>SUM(M9:M12)</f>
        <v>1150</v>
      </c>
      <c r="N13" s="18">
        <f>SUM(N9:N12)</f>
        <v>4600</v>
      </c>
    </row>
    <row r="14" spans="1:16" s="4" customFormat="1" ht="30" customHeight="1">
      <c r="A14" s="121">
        <v>7</v>
      </c>
      <c r="B14" s="121" t="s">
        <v>54</v>
      </c>
      <c r="C14" s="70" t="s">
        <v>168</v>
      </c>
      <c r="D14" s="105" t="s">
        <v>169</v>
      </c>
      <c r="E14" s="121" t="s">
        <v>170</v>
      </c>
      <c r="F14" s="121" t="s">
        <v>148</v>
      </c>
      <c r="G14" s="121" t="s">
        <v>171</v>
      </c>
      <c r="H14" s="16">
        <v>280</v>
      </c>
      <c r="I14" s="16" t="s">
        <v>172</v>
      </c>
      <c r="J14" s="121">
        <v>1200</v>
      </c>
      <c r="K14" s="121">
        <v>600</v>
      </c>
      <c r="L14" s="121">
        <f>J14/4</f>
        <v>300</v>
      </c>
      <c r="M14" s="121">
        <f>J14/4</f>
        <v>300</v>
      </c>
      <c r="N14" s="110">
        <f>SUM(K14:M15)</f>
        <v>1200</v>
      </c>
    </row>
    <row r="15" spans="1:16" s="4" customFormat="1" ht="38.1" customHeight="1">
      <c r="A15" s="121"/>
      <c r="B15" s="121"/>
      <c r="C15" s="71"/>
      <c r="D15" s="71"/>
      <c r="E15" s="121"/>
      <c r="F15" s="121"/>
      <c r="G15" s="121"/>
      <c r="H15" s="16">
        <v>320</v>
      </c>
      <c r="I15" s="16" t="s">
        <v>173</v>
      </c>
      <c r="J15" s="121"/>
      <c r="K15" s="121"/>
      <c r="L15" s="121"/>
      <c r="M15" s="121"/>
      <c r="N15" s="111"/>
    </row>
    <row r="16" spans="1:16" s="4" customFormat="1" ht="30" customHeight="1">
      <c r="A16" s="121">
        <v>8</v>
      </c>
      <c r="B16" s="121" t="s">
        <v>55</v>
      </c>
      <c r="C16" s="70" t="s">
        <v>174</v>
      </c>
      <c r="D16" s="105" t="s">
        <v>175</v>
      </c>
      <c r="E16" s="121" t="s">
        <v>176</v>
      </c>
      <c r="F16" s="121" t="s">
        <v>177</v>
      </c>
      <c r="G16" s="121" t="s">
        <v>178</v>
      </c>
      <c r="H16" s="16">
        <f>800*(2*0.05+0.4)</f>
        <v>400</v>
      </c>
      <c r="I16" s="16">
        <v>2023.4</v>
      </c>
      <c r="J16" s="121">
        <v>2600</v>
      </c>
      <c r="K16" s="121">
        <f t="shared" ref="K16:K25" si="1">J16/2</f>
        <v>1300</v>
      </c>
      <c r="L16" s="121">
        <f>J16/4</f>
        <v>650</v>
      </c>
      <c r="M16" s="113">
        <f>J16/4</f>
        <v>650</v>
      </c>
      <c r="N16" s="110">
        <f>SUM(K16:M17)</f>
        <v>2600</v>
      </c>
    </row>
    <row r="17" spans="1:14" s="4" customFormat="1" ht="30" customHeight="1">
      <c r="A17" s="121"/>
      <c r="B17" s="121"/>
      <c r="C17" s="104"/>
      <c r="D17" s="104"/>
      <c r="E17" s="121"/>
      <c r="F17" s="121"/>
      <c r="G17" s="121"/>
      <c r="H17" s="16">
        <v>440</v>
      </c>
      <c r="I17" s="16" t="s">
        <v>150</v>
      </c>
      <c r="J17" s="121"/>
      <c r="K17" s="121"/>
      <c r="L17" s="121"/>
      <c r="M17" s="114"/>
      <c r="N17" s="111"/>
    </row>
    <row r="18" spans="1:14" s="6" customFormat="1" ht="30" customHeight="1">
      <c r="A18" s="121">
        <v>9</v>
      </c>
      <c r="B18" s="121"/>
      <c r="C18" s="104"/>
      <c r="D18" s="104"/>
      <c r="E18" s="121" t="s">
        <v>179</v>
      </c>
      <c r="F18" s="121" t="s">
        <v>180</v>
      </c>
      <c r="G18" s="121" t="s">
        <v>181</v>
      </c>
      <c r="H18" s="16">
        <f>800*(2*0.05+0.4)</f>
        <v>400</v>
      </c>
      <c r="I18" s="16" t="s">
        <v>182</v>
      </c>
      <c r="J18" s="121">
        <v>2520</v>
      </c>
      <c r="K18" s="121">
        <f t="shared" si="1"/>
        <v>1260</v>
      </c>
      <c r="L18" s="121">
        <f>J18/4</f>
        <v>630</v>
      </c>
      <c r="M18" s="123">
        <f>J18/4</f>
        <v>630</v>
      </c>
      <c r="N18" s="118">
        <f>SUM(K18:M19)</f>
        <v>2520</v>
      </c>
    </row>
    <row r="19" spans="1:14" s="6" customFormat="1" ht="30" customHeight="1">
      <c r="A19" s="121"/>
      <c r="B19" s="121"/>
      <c r="C19" s="104"/>
      <c r="D19" s="104"/>
      <c r="E19" s="121"/>
      <c r="F19" s="121"/>
      <c r="G19" s="121"/>
      <c r="H19" s="16">
        <v>440</v>
      </c>
      <c r="I19" s="16" t="s">
        <v>165</v>
      </c>
      <c r="J19" s="121"/>
      <c r="K19" s="121"/>
      <c r="L19" s="121"/>
      <c r="M19" s="124"/>
      <c r="N19" s="119"/>
    </row>
    <row r="20" spans="1:14" s="6" customFormat="1" ht="30" customHeight="1">
      <c r="A20" s="16">
        <v>10</v>
      </c>
      <c r="B20" s="121"/>
      <c r="C20" s="104"/>
      <c r="D20" s="104"/>
      <c r="E20" s="16" t="s">
        <v>183</v>
      </c>
      <c r="F20" s="16" t="s">
        <v>148</v>
      </c>
      <c r="G20" s="16" t="s">
        <v>184</v>
      </c>
      <c r="H20" s="16">
        <f t="shared" ref="H20:H24" si="2">800*(4*0.05+0.4)</f>
        <v>480</v>
      </c>
      <c r="I20" s="16" t="s">
        <v>185</v>
      </c>
      <c r="J20" s="16">
        <f t="shared" ref="J20:J24" si="3">H20*6</f>
        <v>2880</v>
      </c>
      <c r="K20" s="16">
        <f t="shared" si="1"/>
        <v>1440</v>
      </c>
      <c r="L20" s="16">
        <f t="shared" ref="L20:L25" si="4">J20/4</f>
        <v>720</v>
      </c>
      <c r="M20" s="28">
        <f t="shared" ref="M20:M25" si="5">J20/4</f>
        <v>720</v>
      </c>
      <c r="N20" s="29">
        <f t="shared" ref="N20:N25" si="6">SUM(K20:M20)</f>
        <v>2880</v>
      </c>
    </row>
    <row r="21" spans="1:14" s="6" customFormat="1" ht="30" customHeight="1">
      <c r="A21" s="16">
        <v>11</v>
      </c>
      <c r="B21" s="121"/>
      <c r="C21" s="104"/>
      <c r="D21" s="104"/>
      <c r="E21" s="16" t="s">
        <v>186</v>
      </c>
      <c r="F21" s="16" t="s">
        <v>148</v>
      </c>
      <c r="G21" s="16" t="s">
        <v>184</v>
      </c>
      <c r="H21" s="16">
        <v>480</v>
      </c>
      <c r="I21" s="16" t="s">
        <v>185</v>
      </c>
      <c r="J21" s="16">
        <v>2880</v>
      </c>
      <c r="K21" s="16">
        <f t="shared" si="1"/>
        <v>1440</v>
      </c>
      <c r="L21" s="16">
        <f t="shared" si="4"/>
        <v>720</v>
      </c>
      <c r="M21" s="28">
        <f t="shared" si="5"/>
        <v>720</v>
      </c>
      <c r="N21" s="29">
        <f t="shared" si="6"/>
        <v>2880</v>
      </c>
    </row>
    <row r="22" spans="1:14" s="6" customFormat="1" ht="30" customHeight="1">
      <c r="A22" s="16">
        <v>12</v>
      </c>
      <c r="B22" s="121"/>
      <c r="C22" s="104"/>
      <c r="D22" s="104"/>
      <c r="E22" s="16" t="s">
        <v>187</v>
      </c>
      <c r="F22" s="16" t="s">
        <v>188</v>
      </c>
      <c r="G22" s="16" t="s">
        <v>189</v>
      </c>
      <c r="H22" s="16">
        <f>800*(2*0.05+0.4)</f>
        <v>400</v>
      </c>
      <c r="I22" s="16" t="s">
        <v>185</v>
      </c>
      <c r="J22" s="16">
        <v>2640</v>
      </c>
      <c r="K22" s="16">
        <f t="shared" si="1"/>
        <v>1320</v>
      </c>
      <c r="L22" s="16">
        <f t="shared" si="4"/>
        <v>660</v>
      </c>
      <c r="M22" s="28">
        <f t="shared" si="5"/>
        <v>660</v>
      </c>
      <c r="N22" s="29">
        <f t="shared" si="6"/>
        <v>2640</v>
      </c>
    </row>
    <row r="23" spans="1:14" s="6" customFormat="1" ht="30" customHeight="1">
      <c r="A23" s="16">
        <v>13</v>
      </c>
      <c r="B23" s="121"/>
      <c r="C23" s="104"/>
      <c r="D23" s="104"/>
      <c r="E23" s="16" t="s">
        <v>190</v>
      </c>
      <c r="F23" s="16" t="s">
        <v>191</v>
      </c>
      <c r="G23" s="16" t="s">
        <v>184</v>
      </c>
      <c r="H23" s="16">
        <f t="shared" si="2"/>
        <v>480</v>
      </c>
      <c r="I23" s="16" t="s">
        <v>185</v>
      </c>
      <c r="J23" s="16">
        <f t="shared" si="3"/>
        <v>2880</v>
      </c>
      <c r="K23" s="16">
        <f t="shared" si="1"/>
        <v>1440</v>
      </c>
      <c r="L23" s="16">
        <f t="shared" si="4"/>
        <v>720</v>
      </c>
      <c r="M23" s="28">
        <f t="shared" si="5"/>
        <v>720</v>
      </c>
      <c r="N23" s="29">
        <f t="shared" si="6"/>
        <v>2880</v>
      </c>
    </row>
    <row r="24" spans="1:14" s="6" customFormat="1" ht="30" customHeight="1">
      <c r="A24" s="16">
        <v>14</v>
      </c>
      <c r="B24" s="121"/>
      <c r="C24" s="104"/>
      <c r="D24" s="104"/>
      <c r="E24" s="16" t="s">
        <v>192</v>
      </c>
      <c r="F24" s="16" t="s">
        <v>191</v>
      </c>
      <c r="G24" s="16" t="s">
        <v>193</v>
      </c>
      <c r="H24" s="16">
        <f t="shared" si="2"/>
        <v>480</v>
      </c>
      <c r="I24" s="16" t="s">
        <v>185</v>
      </c>
      <c r="J24" s="16">
        <f t="shared" si="3"/>
        <v>2880</v>
      </c>
      <c r="K24" s="16">
        <f t="shared" si="1"/>
        <v>1440</v>
      </c>
      <c r="L24" s="16">
        <f t="shared" si="4"/>
        <v>720</v>
      </c>
      <c r="M24" s="28">
        <f t="shared" si="5"/>
        <v>720</v>
      </c>
      <c r="N24" s="29">
        <f t="shared" si="6"/>
        <v>2880</v>
      </c>
    </row>
    <row r="25" spans="1:14" s="6" customFormat="1" ht="30" customHeight="1">
      <c r="A25" s="16">
        <v>15</v>
      </c>
      <c r="B25" s="121"/>
      <c r="C25" s="71"/>
      <c r="D25" s="71"/>
      <c r="E25" s="16" t="s">
        <v>194</v>
      </c>
      <c r="F25" s="16" t="s">
        <v>148</v>
      </c>
      <c r="G25" s="16" t="s">
        <v>195</v>
      </c>
      <c r="H25" s="16">
        <v>240</v>
      </c>
      <c r="I25" s="16">
        <v>2023.9</v>
      </c>
      <c r="J25" s="16">
        <v>240</v>
      </c>
      <c r="K25" s="16">
        <f t="shared" si="1"/>
        <v>120</v>
      </c>
      <c r="L25" s="16">
        <f t="shared" si="4"/>
        <v>60</v>
      </c>
      <c r="M25" s="28">
        <f t="shared" si="5"/>
        <v>60</v>
      </c>
      <c r="N25" s="29">
        <f t="shared" si="6"/>
        <v>240</v>
      </c>
    </row>
    <row r="26" spans="1:14" s="7" customFormat="1" ht="30" customHeight="1">
      <c r="A26" s="131" t="s">
        <v>56</v>
      </c>
      <c r="B26" s="131"/>
      <c r="C26" s="131"/>
      <c r="D26" s="131"/>
      <c r="E26" s="131"/>
      <c r="F26" s="131"/>
      <c r="G26" s="131"/>
      <c r="H26" s="131"/>
      <c r="I26" s="131"/>
      <c r="J26" s="20">
        <f>SUM(J14:J25)</f>
        <v>20720</v>
      </c>
      <c r="K26" s="20">
        <f>SUM(K14:K25)</f>
        <v>10360</v>
      </c>
      <c r="L26" s="20">
        <f>SUM(L14:L25)</f>
        <v>5180</v>
      </c>
      <c r="M26" s="20">
        <f>SUM(M14:M25)</f>
        <v>5180</v>
      </c>
      <c r="N26" s="20">
        <f>SUM(N14:N25)</f>
        <v>20720</v>
      </c>
    </row>
    <row r="27" spans="1:14" s="6" customFormat="1" ht="30" customHeight="1">
      <c r="A27" s="16">
        <v>16</v>
      </c>
      <c r="B27" s="121" t="s">
        <v>30</v>
      </c>
      <c r="C27" s="70" t="s">
        <v>196</v>
      </c>
      <c r="D27" s="105" t="s">
        <v>197</v>
      </c>
      <c r="E27" s="16" t="s">
        <v>198</v>
      </c>
      <c r="F27" s="16" t="s">
        <v>191</v>
      </c>
      <c r="G27" s="16" t="s">
        <v>199</v>
      </c>
      <c r="H27" s="16">
        <f t="shared" ref="H27:H31" si="7">800*(5*0.05+0.4)</f>
        <v>520</v>
      </c>
      <c r="I27" s="16" t="s">
        <v>185</v>
      </c>
      <c r="J27" s="16">
        <f>H27*6</f>
        <v>3120</v>
      </c>
      <c r="K27" s="16">
        <f t="shared" ref="K27:K31" si="8">J27/2</f>
        <v>1560</v>
      </c>
      <c r="L27" s="16">
        <f>J27/4</f>
        <v>780</v>
      </c>
      <c r="M27" s="28">
        <f>J27/4</f>
        <v>780</v>
      </c>
      <c r="N27" s="29">
        <f>SUM(K27:M27)</f>
        <v>3120</v>
      </c>
    </row>
    <row r="28" spans="1:14" s="6" customFormat="1" ht="30" customHeight="1">
      <c r="A28" s="121">
        <v>17</v>
      </c>
      <c r="B28" s="121"/>
      <c r="C28" s="104"/>
      <c r="D28" s="104"/>
      <c r="E28" s="121" t="s">
        <v>200</v>
      </c>
      <c r="F28" s="121" t="s">
        <v>148</v>
      </c>
      <c r="G28" s="121" t="s">
        <v>201</v>
      </c>
      <c r="H28" s="16">
        <f>800*(5*0.05+0.2)</f>
        <v>360</v>
      </c>
      <c r="I28" s="16" t="s">
        <v>202</v>
      </c>
      <c r="J28" s="121">
        <f>H28*4+H29*2</f>
        <v>2240</v>
      </c>
      <c r="K28" s="121">
        <f t="shared" si="8"/>
        <v>1120</v>
      </c>
      <c r="L28" s="121">
        <f>J28/4</f>
        <v>560</v>
      </c>
      <c r="M28" s="123">
        <f>J28/4</f>
        <v>560</v>
      </c>
      <c r="N28" s="118">
        <f>SUM(K28:M29)</f>
        <v>2240</v>
      </c>
    </row>
    <row r="29" spans="1:14" s="6" customFormat="1" ht="30" customHeight="1">
      <c r="A29" s="121"/>
      <c r="B29" s="121"/>
      <c r="C29" s="104"/>
      <c r="D29" s="104"/>
      <c r="E29" s="121"/>
      <c r="F29" s="121"/>
      <c r="G29" s="121"/>
      <c r="H29" s="16">
        <v>400</v>
      </c>
      <c r="I29" s="16" t="s">
        <v>157</v>
      </c>
      <c r="J29" s="121"/>
      <c r="K29" s="121"/>
      <c r="L29" s="121"/>
      <c r="M29" s="124"/>
      <c r="N29" s="119"/>
    </row>
    <row r="30" spans="1:14" s="4" customFormat="1" ht="30" customHeight="1">
      <c r="A30" s="16">
        <v>18</v>
      </c>
      <c r="B30" s="121"/>
      <c r="C30" s="104"/>
      <c r="D30" s="104"/>
      <c r="E30" s="16" t="s">
        <v>203</v>
      </c>
      <c r="F30" s="16" t="s">
        <v>191</v>
      </c>
      <c r="G30" s="16" t="s">
        <v>199</v>
      </c>
      <c r="H30" s="16">
        <f t="shared" si="7"/>
        <v>520</v>
      </c>
      <c r="I30" s="16" t="s">
        <v>150</v>
      </c>
      <c r="J30" s="16">
        <f>H30*5</f>
        <v>2600</v>
      </c>
      <c r="K30" s="16">
        <f t="shared" si="8"/>
        <v>1300</v>
      </c>
      <c r="L30" s="16">
        <f>J30/4</f>
        <v>650</v>
      </c>
      <c r="M30" s="26">
        <f>J30/4</f>
        <v>650</v>
      </c>
      <c r="N30" s="18">
        <f>SUM(K30:M30)</f>
        <v>2600</v>
      </c>
    </row>
    <row r="31" spans="1:14" s="6" customFormat="1" ht="30" customHeight="1">
      <c r="A31" s="121">
        <v>19</v>
      </c>
      <c r="B31" s="121"/>
      <c r="C31" s="104"/>
      <c r="D31" s="104"/>
      <c r="E31" s="121" t="s">
        <v>204</v>
      </c>
      <c r="F31" s="121" t="s">
        <v>148</v>
      </c>
      <c r="G31" s="121" t="s">
        <v>205</v>
      </c>
      <c r="H31" s="16">
        <f t="shared" si="7"/>
        <v>520</v>
      </c>
      <c r="I31" s="16" t="s">
        <v>206</v>
      </c>
      <c r="J31" s="121">
        <v>2720</v>
      </c>
      <c r="K31" s="121">
        <f t="shared" si="8"/>
        <v>1360</v>
      </c>
      <c r="L31" s="121">
        <f>J31/4</f>
        <v>680</v>
      </c>
      <c r="M31" s="123">
        <f>J31/4</f>
        <v>680</v>
      </c>
      <c r="N31" s="118">
        <f>SUM(K31:M32)</f>
        <v>2720</v>
      </c>
    </row>
    <row r="32" spans="1:14" s="6" customFormat="1" ht="30" customHeight="1">
      <c r="A32" s="121"/>
      <c r="B32" s="121"/>
      <c r="C32" s="71"/>
      <c r="D32" s="71"/>
      <c r="E32" s="121"/>
      <c r="F32" s="121"/>
      <c r="G32" s="121"/>
      <c r="H32" s="16">
        <f>800*(6*0.05+0.4)</f>
        <v>560</v>
      </c>
      <c r="I32" s="16" t="s">
        <v>165</v>
      </c>
      <c r="J32" s="121"/>
      <c r="K32" s="121"/>
      <c r="L32" s="121"/>
      <c r="M32" s="124"/>
      <c r="N32" s="119"/>
    </row>
    <row r="33" spans="1:14" s="6" customFormat="1" ht="30" customHeight="1">
      <c r="A33" s="16">
        <v>20</v>
      </c>
      <c r="B33" s="121" t="s">
        <v>207</v>
      </c>
      <c r="C33" s="70" t="s">
        <v>208</v>
      </c>
      <c r="D33" s="105" t="s">
        <v>209</v>
      </c>
      <c r="E33" s="16" t="s">
        <v>210</v>
      </c>
      <c r="F33" s="16" t="s">
        <v>211</v>
      </c>
      <c r="G33" s="16" t="s">
        <v>212</v>
      </c>
      <c r="H33" s="16">
        <f>800*(4*0.05+0.4)</f>
        <v>480</v>
      </c>
      <c r="I33" s="16" t="s">
        <v>213</v>
      </c>
      <c r="J33" s="16">
        <f>H33*3</f>
        <v>1440</v>
      </c>
      <c r="K33" s="16">
        <f t="shared" ref="K33:K37" si="9">J33/2</f>
        <v>720</v>
      </c>
      <c r="L33" s="16">
        <f>J33/4</f>
        <v>360</v>
      </c>
      <c r="M33" s="28">
        <f>J33/4</f>
        <v>360</v>
      </c>
      <c r="N33" s="29">
        <f>SUM(K33:M33)</f>
        <v>1440</v>
      </c>
    </row>
    <row r="34" spans="1:14" s="6" customFormat="1" ht="30" customHeight="1">
      <c r="A34" s="16">
        <v>21</v>
      </c>
      <c r="B34" s="121"/>
      <c r="C34" s="104"/>
      <c r="D34" s="104"/>
      <c r="E34" s="16" t="s">
        <v>214</v>
      </c>
      <c r="F34" s="16" t="s">
        <v>211</v>
      </c>
      <c r="G34" s="16" t="s">
        <v>195</v>
      </c>
      <c r="H34" s="16">
        <f>800*(2*0.05+0.4)</f>
        <v>400</v>
      </c>
      <c r="I34" s="16" t="s">
        <v>157</v>
      </c>
      <c r="J34" s="16">
        <f>H34*2</f>
        <v>800</v>
      </c>
      <c r="K34" s="16">
        <f t="shared" si="9"/>
        <v>400</v>
      </c>
      <c r="L34" s="16">
        <f>J34/4</f>
        <v>200</v>
      </c>
      <c r="M34" s="28">
        <f>J34/4</f>
        <v>200</v>
      </c>
      <c r="N34" s="29">
        <f>SUM(K34:M34)</f>
        <v>800</v>
      </c>
    </row>
    <row r="35" spans="1:14" s="6" customFormat="1" ht="30" customHeight="1">
      <c r="A35" s="16">
        <v>22</v>
      </c>
      <c r="B35" s="121"/>
      <c r="C35" s="104"/>
      <c r="D35" s="104"/>
      <c r="E35" s="16" t="s">
        <v>215</v>
      </c>
      <c r="F35" s="16" t="s">
        <v>211</v>
      </c>
      <c r="G35" s="16" t="s">
        <v>216</v>
      </c>
      <c r="H35" s="16">
        <v>800</v>
      </c>
      <c r="I35" s="16" t="s">
        <v>217</v>
      </c>
      <c r="J35" s="16">
        <v>2400</v>
      </c>
      <c r="K35" s="16">
        <f t="shared" si="9"/>
        <v>1200</v>
      </c>
      <c r="L35" s="16">
        <f>J35/4</f>
        <v>600</v>
      </c>
      <c r="M35" s="28">
        <f>J35/4</f>
        <v>600</v>
      </c>
      <c r="N35" s="29">
        <f>SUM(K35:M35)</f>
        <v>2400</v>
      </c>
    </row>
    <row r="36" spans="1:14" s="6" customFormat="1" ht="30" customHeight="1">
      <c r="A36" s="16">
        <v>23</v>
      </c>
      <c r="B36" s="121"/>
      <c r="C36" s="104"/>
      <c r="D36" s="104"/>
      <c r="E36" s="16" t="s">
        <v>218</v>
      </c>
      <c r="F36" s="16" t="s">
        <v>211</v>
      </c>
      <c r="G36" s="16" t="s">
        <v>212</v>
      </c>
      <c r="H36" s="16">
        <f>800*(4*0.05+0.4)</f>
        <v>480</v>
      </c>
      <c r="I36" s="16" t="s">
        <v>219</v>
      </c>
      <c r="J36" s="16">
        <f>H36*4</f>
        <v>1920</v>
      </c>
      <c r="K36" s="16">
        <f t="shared" si="9"/>
        <v>960</v>
      </c>
      <c r="L36" s="16">
        <f>J36/4</f>
        <v>480</v>
      </c>
      <c r="M36" s="28">
        <f>J36/4</f>
        <v>480</v>
      </c>
      <c r="N36" s="29">
        <f>SUM(K36:M36)</f>
        <v>1920</v>
      </c>
    </row>
    <row r="37" spans="1:14" s="6" customFormat="1" ht="30" customHeight="1">
      <c r="A37" s="16">
        <v>24</v>
      </c>
      <c r="B37" s="121"/>
      <c r="C37" s="71"/>
      <c r="D37" s="71"/>
      <c r="E37" s="16" t="s">
        <v>220</v>
      </c>
      <c r="F37" s="16" t="s">
        <v>211</v>
      </c>
      <c r="G37" s="16" t="s">
        <v>221</v>
      </c>
      <c r="H37" s="16">
        <f>800*(5*0.05+0.4)</f>
        <v>520</v>
      </c>
      <c r="I37" s="16">
        <v>2023.9</v>
      </c>
      <c r="J37" s="16">
        <f>H37</f>
        <v>520</v>
      </c>
      <c r="K37" s="16">
        <f t="shared" si="9"/>
        <v>260</v>
      </c>
      <c r="L37" s="16">
        <f>J37/4</f>
        <v>130</v>
      </c>
      <c r="M37" s="28">
        <f>J37/4</f>
        <v>130</v>
      </c>
      <c r="N37" s="29">
        <f>SUM(K37:M37)</f>
        <v>520</v>
      </c>
    </row>
    <row r="38" spans="1:14" s="7" customFormat="1" ht="33" customHeight="1">
      <c r="A38" s="131" t="s">
        <v>36</v>
      </c>
      <c r="B38" s="131"/>
      <c r="C38" s="131"/>
      <c r="D38" s="131"/>
      <c r="E38" s="131"/>
      <c r="F38" s="131"/>
      <c r="G38" s="131"/>
      <c r="H38" s="131"/>
      <c r="I38" s="131"/>
      <c r="J38" s="20">
        <f>SUM(J27:J37)</f>
        <v>17760</v>
      </c>
      <c r="K38" s="20">
        <f>SUM(K27:K37)</f>
        <v>8880</v>
      </c>
      <c r="L38" s="20">
        <f>SUM(L27:L37)</f>
        <v>4440</v>
      </c>
      <c r="M38" s="20">
        <f>SUM(M27:M37)</f>
        <v>4440</v>
      </c>
      <c r="N38" s="20">
        <f>SUM(N27:N37)</f>
        <v>17760</v>
      </c>
    </row>
    <row r="39" spans="1:14" s="6" customFormat="1" ht="30" customHeight="1">
      <c r="A39" s="121">
        <v>25</v>
      </c>
      <c r="B39" s="121" t="s">
        <v>48</v>
      </c>
      <c r="C39" s="21"/>
      <c r="D39" s="21"/>
      <c r="E39" s="129" t="s">
        <v>222</v>
      </c>
      <c r="F39" s="121" t="s">
        <v>148</v>
      </c>
      <c r="G39" s="121" t="s">
        <v>223</v>
      </c>
      <c r="H39" s="16">
        <f>800*(6*0.05+0.2)</f>
        <v>400</v>
      </c>
      <c r="I39" s="16">
        <v>2023.4</v>
      </c>
      <c r="J39" s="121">
        <f>H39+H40*2+H41*3</f>
        <v>3320</v>
      </c>
      <c r="K39" s="121">
        <f>J39/2</f>
        <v>1660</v>
      </c>
      <c r="L39" s="121">
        <f>J39/4</f>
        <v>830</v>
      </c>
      <c r="M39" s="123">
        <f>J39/4</f>
        <v>830</v>
      </c>
      <c r="N39" s="118">
        <f>SUM(K39:M41)</f>
        <v>3320</v>
      </c>
    </row>
    <row r="40" spans="1:14" s="6" customFormat="1" ht="30" customHeight="1">
      <c r="A40" s="121"/>
      <c r="B40" s="121"/>
      <c r="C40" s="21"/>
      <c r="D40" s="21"/>
      <c r="E40" s="129"/>
      <c r="F40" s="121"/>
      <c r="G40" s="121"/>
      <c r="H40" s="16">
        <f>800*(6*0.05+0.4)</f>
        <v>560</v>
      </c>
      <c r="I40" s="16" t="s">
        <v>206</v>
      </c>
      <c r="J40" s="121"/>
      <c r="K40" s="121"/>
      <c r="L40" s="121"/>
      <c r="M40" s="125"/>
      <c r="N40" s="120"/>
    </row>
    <row r="41" spans="1:14" s="6" customFormat="1" ht="30" customHeight="1">
      <c r="A41" s="121"/>
      <c r="B41" s="121"/>
      <c r="C41" s="21"/>
      <c r="D41" s="21"/>
      <c r="E41" s="129"/>
      <c r="F41" s="121"/>
      <c r="G41" s="121"/>
      <c r="H41" s="16">
        <f>800*(7*0.05+0.4)</f>
        <v>600</v>
      </c>
      <c r="I41" s="16" t="s">
        <v>165</v>
      </c>
      <c r="J41" s="121"/>
      <c r="K41" s="121"/>
      <c r="L41" s="121"/>
      <c r="M41" s="124"/>
      <c r="N41" s="119"/>
    </row>
    <row r="42" spans="1:14" s="6" customFormat="1" ht="33" customHeight="1">
      <c r="A42" s="121">
        <v>26</v>
      </c>
      <c r="B42" s="121"/>
      <c r="C42" s="21"/>
      <c r="D42" s="21"/>
      <c r="E42" s="129" t="s">
        <v>224</v>
      </c>
      <c r="F42" s="121" t="s">
        <v>148</v>
      </c>
      <c r="G42" s="121" t="s">
        <v>223</v>
      </c>
      <c r="H42" s="16">
        <f>800*(6*0.05+0.4)</f>
        <v>560</v>
      </c>
      <c r="I42" s="16" t="s">
        <v>225</v>
      </c>
      <c r="J42" s="121">
        <f>H42*3+H43*3</f>
        <v>3480</v>
      </c>
      <c r="K42" s="121">
        <f>J42/2</f>
        <v>1740</v>
      </c>
      <c r="L42" s="121">
        <f>J42/4</f>
        <v>870</v>
      </c>
      <c r="M42" s="123">
        <f>J42/4</f>
        <v>870</v>
      </c>
      <c r="N42" s="118">
        <f>SUM(K42:M43)</f>
        <v>3480</v>
      </c>
    </row>
    <row r="43" spans="1:14" s="6" customFormat="1" ht="32.1" customHeight="1">
      <c r="A43" s="121"/>
      <c r="B43" s="121"/>
      <c r="C43" s="21"/>
      <c r="D43" s="21"/>
      <c r="E43" s="129"/>
      <c r="F43" s="121"/>
      <c r="G43" s="121"/>
      <c r="H43" s="16">
        <v>600</v>
      </c>
      <c r="I43" s="16" t="s">
        <v>226</v>
      </c>
      <c r="J43" s="121"/>
      <c r="K43" s="121"/>
      <c r="L43" s="121"/>
      <c r="M43" s="124"/>
      <c r="N43" s="119"/>
    </row>
    <row r="44" spans="1:14" s="8" customFormat="1" ht="33" customHeight="1">
      <c r="A44" s="16">
        <v>27</v>
      </c>
      <c r="B44" s="121"/>
      <c r="C44" s="16"/>
      <c r="D44" s="16"/>
      <c r="E44" s="16" t="s">
        <v>227</v>
      </c>
      <c r="F44" s="16" t="s">
        <v>148</v>
      </c>
      <c r="G44" s="16" t="s">
        <v>228</v>
      </c>
      <c r="H44" s="16">
        <f>800*(7*0.05+0.4)</f>
        <v>600</v>
      </c>
      <c r="I44" s="16" t="s">
        <v>185</v>
      </c>
      <c r="J44" s="16">
        <f>H44*6</f>
        <v>3600</v>
      </c>
      <c r="K44" s="16">
        <f>J44/2</f>
        <v>1800</v>
      </c>
      <c r="L44" s="16">
        <f>J44/4</f>
        <v>900</v>
      </c>
      <c r="M44" s="30">
        <f>J44/4</f>
        <v>900</v>
      </c>
      <c r="N44" s="29">
        <f>SUM(K44:M44)</f>
        <v>3600</v>
      </c>
    </row>
    <row r="45" spans="1:14" s="6" customFormat="1" ht="30" customHeight="1">
      <c r="A45" s="121">
        <v>28</v>
      </c>
      <c r="B45" s="121"/>
      <c r="C45" s="21"/>
      <c r="D45" s="21"/>
      <c r="E45" s="129" t="s">
        <v>229</v>
      </c>
      <c r="F45" s="121" t="s">
        <v>148</v>
      </c>
      <c r="G45" s="121" t="s">
        <v>223</v>
      </c>
      <c r="H45" s="16">
        <f>800*(6*0.05+0.4)</f>
        <v>560</v>
      </c>
      <c r="I45" s="16" t="s">
        <v>225</v>
      </c>
      <c r="J45" s="121">
        <f>H45*3+H46*3</f>
        <v>3480</v>
      </c>
      <c r="K45" s="121">
        <f>J45/2</f>
        <v>1740</v>
      </c>
      <c r="L45" s="121">
        <f>J45/4</f>
        <v>870</v>
      </c>
      <c r="M45" s="123">
        <f>J45/4</f>
        <v>870</v>
      </c>
      <c r="N45" s="118">
        <f>SUM(K45:M46)</f>
        <v>3480</v>
      </c>
    </row>
    <row r="46" spans="1:14" s="6" customFormat="1" ht="30" customHeight="1">
      <c r="A46" s="121"/>
      <c r="B46" s="121"/>
      <c r="C46" s="21"/>
      <c r="D46" s="21"/>
      <c r="E46" s="129"/>
      <c r="F46" s="121"/>
      <c r="G46" s="121"/>
      <c r="H46" s="16">
        <v>600</v>
      </c>
      <c r="I46" s="16" t="s">
        <v>226</v>
      </c>
      <c r="J46" s="121"/>
      <c r="K46" s="121"/>
      <c r="L46" s="121"/>
      <c r="M46" s="124"/>
      <c r="N46" s="119"/>
    </row>
    <row r="47" spans="1:14" s="6" customFormat="1" ht="30" customHeight="1">
      <c r="A47" s="121">
        <v>29</v>
      </c>
      <c r="B47" s="121"/>
      <c r="C47" s="16"/>
      <c r="D47" s="16"/>
      <c r="E47" s="121" t="s">
        <v>230</v>
      </c>
      <c r="F47" s="121" t="s">
        <v>148</v>
      </c>
      <c r="G47" s="121" t="s">
        <v>223</v>
      </c>
      <c r="H47" s="16">
        <f>800*(6*0.05+0.2)</f>
        <v>400</v>
      </c>
      <c r="I47" s="16">
        <v>2023.4</v>
      </c>
      <c r="J47" s="121">
        <f>H47+H48*2+H49*3</f>
        <v>3320</v>
      </c>
      <c r="K47" s="121">
        <f t="shared" ref="K47:K54" si="10">J47/2</f>
        <v>1660</v>
      </c>
      <c r="L47" s="121">
        <f>J47/4</f>
        <v>830</v>
      </c>
      <c r="M47" s="121">
        <f>J47/4</f>
        <v>830</v>
      </c>
      <c r="N47" s="118">
        <f>SUM(K47:M49)</f>
        <v>3320</v>
      </c>
    </row>
    <row r="48" spans="1:14" s="6" customFormat="1" ht="30" customHeight="1">
      <c r="A48" s="121"/>
      <c r="B48" s="121"/>
      <c r="C48" s="16"/>
      <c r="D48" s="16"/>
      <c r="E48" s="121"/>
      <c r="F48" s="121"/>
      <c r="G48" s="121"/>
      <c r="H48" s="16">
        <f>800*(6*0.05+0.4)</f>
        <v>560</v>
      </c>
      <c r="I48" s="16" t="s">
        <v>206</v>
      </c>
      <c r="J48" s="121"/>
      <c r="K48" s="121"/>
      <c r="L48" s="121"/>
      <c r="M48" s="121"/>
      <c r="N48" s="120"/>
    </row>
    <row r="49" spans="1:14" s="6" customFormat="1" ht="30" customHeight="1">
      <c r="A49" s="121"/>
      <c r="B49" s="121"/>
      <c r="C49" s="16"/>
      <c r="D49" s="16"/>
      <c r="E49" s="121"/>
      <c r="F49" s="121"/>
      <c r="G49" s="121"/>
      <c r="H49" s="16">
        <f>800*(7*0.05+0.4)</f>
        <v>600</v>
      </c>
      <c r="I49" s="16" t="s">
        <v>226</v>
      </c>
      <c r="J49" s="121"/>
      <c r="K49" s="121"/>
      <c r="L49" s="121"/>
      <c r="M49" s="121"/>
      <c r="N49" s="119"/>
    </row>
    <row r="50" spans="1:14" s="6" customFormat="1" ht="30" customHeight="1">
      <c r="A50" s="16">
        <v>30</v>
      </c>
      <c r="B50" s="121"/>
      <c r="C50" s="16"/>
      <c r="D50" s="16"/>
      <c r="E50" s="16" t="s">
        <v>231</v>
      </c>
      <c r="F50" s="16" t="s">
        <v>155</v>
      </c>
      <c r="G50" s="16" t="s">
        <v>88</v>
      </c>
      <c r="H50" s="16">
        <f>800*(3*0.05+0.4)</f>
        <v>440</v>
      </c>
      <c r="I50" s="16" t="s">
        <v>185</v>
      </c>
      <c r="J50" s="16">
        <f t="shared" ref="J50:J52" si="11">H50*6</f>
        <v>2640</v>
      </c>
      <c r="K50" s="16">
        <f t="shared" si="10"/>
        <v>1320</v>
      </c>
      <c r="L50" s="16">
        <f>J50/4</f>
        <v>660</v>
      </c>
      <c r="M50" s="28">
        <f>J50/4</f>
        <v>660</v>
      </c>
      <c r="N50" s="29">
        <f>SUM(K50:M50)</f>
        <v>2640</v>
      </c>
    </row>
    <row r="51" spans="1:14" s="6" customFormat="1" ht="30" customHeight="1">
      <c r="A51" s="16">
        <v>31</v>
      </c>
      <c r="B51" s="121"/>
      <c r="C51" s="16"/>
      <c r="D51" s="16"/>
      <c r="E51" s="16" t="s">
        <v>232</v>
      </c>
      <c r="F51" s="16" t="s">
        <v>191</v>
      </c>
      <c r="G51" s="16" t="s">
        <v>199</v>
      </c>
      <c r="H51" s="16">
        <f>800*(5*0.05+0.4)</f>
        <v>520</v>
      </c>
      <c r="I51" s="16" t="s">
        <v>185</v>
      </c>
      <c r="J51" s="16">
        <f t="shared" si="11"/>
        <v>3120</v>
      </c>
      <c r="K51" s="16">
        <f t="shared" si="10"/>
        <v>1560</v>
      </c>
      <c r="L51" s="16">
        <f>J51/4</f>
        <v>780</v>
      </c>
      <c r="M51" s="28">
        <f>J51/4</f>
        <v>780</v>
      </c>
      <c r="N51" s="29">
        <f>SUM(K51:M51)</f>
        <v>3120</v>
      </c>
    </row>
    <row r="52" spans="1:14" s="8" customFormat="1" ht="30" customHeight="1">
      <c r="A52" s="16">
        <v>32</v>
      </c>
      <c r="B52" s="121"/>
      <c r="C52" s="16"/>
      <c r="D52" s="16"/>
      <c r="E52" s="16" t="s">
        <v>233</v>
      </c>
      <c r="F52" s="16" t="s">
        <v>148</v>
      </c>
      <c r="G52" s="16" t="s">
        <v>228</v>
      </c>
      <c r="H52" s="16">
        <f>800*(7*0.05+0.6)</f>
        <v>760</v>
      </c>
      <c r="I52" s="16" t="s">
        <v>185</v>
      </c>
      <c r="J52" s="16">
        <f t="shared" si="11"/>
        <v>4560</v>
      </c>
      <c r="K52" s="16">
        <f t="shared" si="10"/>
        <v>2280</v>
      </c>
      <c r="L52" s="16">
        <f>J52/4</f>
        <v>1140</v>
      </c>
      <c r="M52" s="28">
        <f>J52/4</f>
        <v>1140</v>
      </c>
      <c r="N52" s="29">
        <f>SUM(K52:M52)</f>
        <v>4560</v>
      </c>
    </row>
    <row r="53" spans="1:14" s="6" customFormat="1" ht="30" customHeight="1">
      <c r="A53" s="16">
        <v>33</v>
      </c>
      <c r="B53" s="121"/>
      <c r="C53" s="21"/>
      <c r="D53" s="21"/>
      <c r="E53" s="21" t="s">
        <v>234</v>
      </c>
      <c r="F53" s="21" t="s">
        <v>155</v>
      </c>
      <c r="G53" s="21" t="s">
        <v>181</v>
      </c>
      <c r="H53" s="16">
        <v>400</v>
      </c>
      <c r="I53" s="16" t="s">
        <v>235</v>
      </c>
      <c r="J53" s="21">
        <v>800</v>
      </c>
      <c r="K53" s="21">
        <f t="shared" si="10"/>
        <v>400</v>
      </c>
      <c r="L53" s="16">
        <f>J53/4</f>
        <v>200</v>
      </c>
      <c r="M53" s="28">
        <f>J53/4</f>
        <v>200</v>
      </c>
      <c r="N53" s="29">
        <f>SUM(K53:M53)</f>
        <v>800</v>
      </c>
    </row>
    <row r="54" spans="1:14" s="6" customFormat="1" ht="30" customHeight="1">
      <c r="A54" s="121">
        <v>34</v>
      </c>
      <c r="B54" s="121"/>
      <c r="C54" s="16"/>
      <c r="D54" s="16"/>
      <c r="E54" s="121" t="s">
        <v>236</v>
      </c>
      <c r="F54" s="121" t="s">
        <v>155</v>
      </c>
      <c r="G54" s="121" t="s">
        <v>181</v>
      </c>
      <c r="H54" s="16">
        <v>400</v>
      </c>
      <c r="I54" s="16" t="s">
        <v>206</v>
      </c>
      <c r="J54" s="121">
        <f>H54*2+H55*2</f>
        <v>1680</v>
      </c>
      <c r="K54" s="121">
        <f t="shared" si="10"/>
        <v>840</v>
      </c>
      <c r="L54" s="121">
        <f>J54/4</f>
        <v>420</v>
      </c>
      <c r="M54" s="123">
        <f>J54/4</f>
        <v>420</v>
      </c>
      <c r="N54" s="118">
        <f>SUM(K54:M55)</f>
        <v>1680</v>
      </c>
    </row>
    <row r="55" spans="1:14" s="6" customFormat="1" ht="30" customHeight="1">
      <c r="A55" s="121"/>
      <c r="B55" s="121"/>
      <c r="C55" s="16"/>
      <c r="D55" s="16"/>
      <c r="E55" s="121"/>
      <c r="F55" s="121"/>
      <c r="G55" s="121"/>
      <c r="H55" s="16">
        <v>440</v>
      </c>
      <c r="I55" s="16" t="s">
        <v>161</v>
      </c>
      <c r="J55" s="121"/>
      <c r="K55" s="121"/>
      <c r="L55" s="121"/>
      <c r="M55" s="124"/>
      <c r="N55" s="119"/>
    </row>
    <row r="56" spans="1:14" s="6" customFormat="1" ht="30" customHeight="1">
      <c r="A56" s="16">
        <v>35</v>
      </c>
      <c r="B56" s="121"/>
      <c r="C56" s="21"/>
      <c r="D56" s="21"/>
      <c r="E56" s="21" t="s">
        <v>237</v>
      </c>
      <c r="F56" s="16" t="s">
        <v>177</v>
      </c>
      <c r="G56" s="16" t="s">
        <v>238</v>
      </c>
      <c r="H56" s="16">
        <f>800*(3*0.05+0.4)</f>
        <v>440</v>
      </c>
      <c r="I56" s="16" t="s">
        <v>156</v>
      </c>
      <c r="J56" s="16">
        <f>H56*4</f>
        <v>1760</v>
      </c>
      <c r="K56" s="16">
        <f t="shared" ref="K56:K60" si="12">J56/2</f>
        <v>880</v>
      </c>
      <c r="L56" s="16">
        <f>J56/4</f>
        <v>440</v>
      </c>
      <c r="M56" s="28">
        <f>J56/4</f>
        <v>440</v>
      </c>
      <c r="N56" s="29">
        <f>SUM(K56:M56)</f>
        <v>1760</v>
      </c>
    </row>
    <row r="57" spans="1:14" s="8" customFormat="1" ht="30" customHeight="1">
      <c r="A57" s="16">
        <v>36</v>
      </c>
      <c r="B57" s="121"/>
      <c r="C57" s="21"/>
      <c r="D57" s="21"/>
      <c r="E57" s="21" t="s">
        <v>239</v>
      </c>
      <c r="F57" s="16" t="s">
        <v>211</v>
      </c>
      <c r="G57" s="16" t="s">
        <v>240</v>
      </c>
      <c r="H57" s="16">
        <f t="shared" ref="H57:H59" si="13">800*(7*0.05+0.4)</f>
        <v>600</v>
      </c>
      <c r="I57" s="16" t="s">
        <v>219</v>
      </c>
      <c r="J57" s="16">
        <f>H57*4</f>
        <v>2400</v>
      </c>
      <c r="K57" s="16">
        <f t="shared" si="12"/>
        <v>1200</v>
      </c>
      <c r="L57" s="16">
        <f>J57/4</f>
        <v>600</v>
      </c>
      <c r="M57" s="28">
        <f>J57/4</f>
        <v>600</v>
      </c>
      <c r="N57" s="29">
        <f>SUM(K57:M57)</f>
        <v>2400</v>
      </c>
    </row>
    <row r="58" spans="1:14" s="6" customFormat="1" ht="30" customHeight="1">
      <c r="A58" s="16">
        <v>37</v>
      </c>
      <c r="B58" s="121"/>
      <c r="C58" s="16"/>
      <c r="D58" s="16"/>
      <c r="E58" s="16" t="s">
        <v>241</v>
      </c>
      <c r="F58" s="16" t="s">
        <v>211</v>
      </c>
      <c r="G58" s="16" t="s">
        <v>240</v>
      </c>
      <c r="H58" s="16">
        <f t="shared" si="13"/>
        <v>600</v>
      </c>
      <c r="I58" s="16">
        <v>2022.11</v>
      </c>
      <c r="J58" s="16">
        <f>H58*6</f>
        <v>3600</v>
      </c>
      <c r="K58" s="16">
        <f t="shared" si="12"/>
        <v>1800</v>
      </c>
      <c r="L58" s="16">
        <f>J58/4</f>
        <v>900</v>
      </c>
      <c r="M58" s="28">
        <f>J58/4</f>
        <v>900</v>
      </c>
      <c r="N58" s="29">
        <f>SUM(K58:M58)</f>
        <v>3600</v>
      </c>
    </row>
    <row r="59" spans="1:14" s="8" customFormat="1" ht="30" customHeight="1">
      <c r="A59" s="16">
        <v>38</v>
      </c>
      <c r="B59" s="121"/>
      <c r="C59" s="16"/>
      <c r="D59" s="16"/>
      <c r="E59" s="16" t="s">
        <v>242</v>
      </c>
      <c r="F59" s="16" t="s">
        <v>211</v>
      </c>
      <c r="G59" s="16" t="s">
        <v>243</v>
      </c>
      <c r="H59" s="16">
        <f t="shared" si="13"/>
        <v>600</v>
      </c>
      <c r="I59" s="16" t="s">
        <v>165</v>
      </c>
      <c r="J59" s="16">
        <f>H59*3</f>
        <v>1800</v>
      </c>
      <c r="K59" s="16">
        <f t="shared" si="12"/>
        <v>900</v>
      </c>
      <c r="L59" s="16">
        <f>J59/4</f>
        <v>450</v>
      </c>
      <c r="M59" s="28">
        <f>J59/4</f>
        <v>450</v>
      </c>
      <c r="N59" s="29">
        <f>SUM(K59:M59)</f>
        <v>1800</v>
      </c>
    </row>
    <row r="60" spans="1:14" s="6" customFormat="1" ht="30" customHeight="1">
      <c r="A60" s="121">
        <v>39</v>
      </c>
      <c r="B60" s="121"/>
      <c r="C60" s="16"/>
      <c r="D60" s="16"/>
      <c r="E60" s="121" t="s">
        <v>244</v>
      </c>
      <c r="F60" s="121" t="s">
        <v>211</v>
      </c>
      <c r="G60" s="121" t="s">
        <v>245</v>
      </c>
      <c r="H60" s="16">
        <f>800*(6*0.05+0.6)</f>
        <v>720</v>
      </c>
      <c r="I60" s="16">
        <v>2023.4</v>
      </c>
      <c r="J60" s="121">
        <f>H60+H61*5</f>
        <v>4520</v>
      </c>
      <c r="K60" s="121">
        <f t="shared" si="12"/>
        <v>2260</v>
      </c>
      <c r="L60" s="121">
        <f>J60/4</f>
        <v>1130</v>
      </c>
      <c r="M60" s="123">
        <f>J60/4</f>
        <v>1130</v>
      </c>
      <c r="N60" s="118">
        <f>SUM(K60:M61)</f>
        <v>4520</v>
      </c>
    </row>
    <row r="61" spans="1:14" s="6" customFormat="1" ht="30" customHeight="1">
      <c r="A61" s="121"/>
      <c r="B61" s="121"/>
      <c r="C61" s="16"/>
      <c r="D61" s="16"/>
      <c r="E61" s="121"/>
      <c r="F61" s="121"/>
      <c r="G61" s="121"/>
      <c r="H61" s="16">
        <f>800*(7*0.05+0.6)</f>
        <v>760</v>
      </c>
      <c r="I61" s="16" t="s">
        <v>150</v>
      </c>
      <c r="J61" s="121"/>
      <c r="K61" s="121"/>
      <c r="L61" s="121"/>
      <c r="M61" s="124"/>
      <c r="N61" s="119"/>
    </row>
    <row r="62" spans="1:14" s="6" customFormat="1" ht="30" customHeight="1">
      <c r="A62" s="16">
        <v>40</v>
      </c>
      <c r="B62" s="121"/>
      <c r="C62" s="21"/>
      <c r="D62" s="21"/>
      <c r="E62" s="21" t="s">
        <v>246</v>
      </c>
      <c r="F62" s="16" t="s">
        <v>211</v>
      </c>
      <c r="G62" s="16" t="s">
        <v>247</v>
      </c>
      <c r="H62" s="16">
        <f>800*(8*0.05+0.4)</f>
        <v>640</v>
      </c>
      <c r="I62" s="16" t="s">
        <v>248</v>
      </c>
      <c r="J62" s="16">
        <f>H62*5</f>
        <v>3200</v>
      </c>
      <c r="K62" s="16">
        <f t="shared" ref="K62:K65" si="14">J62/2</f>
        <v>1600</v>
      </c>
      <c r="L62" s="16">
        <f>J62/4</f>
        <v>800</v>
      </c>
      <c r="M62" s="28">
        <f>J62/4</f>
        <v>800</v>
      </c>
      <c r="N62" s="29">
        <f>SUM(K62:M62)</f>
        <v>3200</v>
      </c>
    </row>
    <row r="63" spans="1:14" s="6" customFormat="1" ht="30" customHeight="1">
      <c r="A63" s="121">
        <v>41</v>
      </c>
      <c r="B63" s="121"/>
      <c r="C63" s="16"/>
      <c r="D63" s="16"/>
      <c r="E63" s="121" t="s">
        <v>249</v>
      </c>
      <c r="F63" s="121" t="s">
        <v>250</v>
      </c>
      <c r="G63" s="121" t="s">
        <v>223</v>
      </c>
      <c r="H63" s="16">
        <f>800*(6*0.05+0.6)</f>
        <v>720</v>
      </c>
      <c r="I63" s="31" t="s">
        <v>225</v>
      </c>
      <c r="J63" s="121">
        <f>H63*3+H64*3</f>
        <v>4440</v>
      </c>
      <c r="K63" s="121">
        <f t="shared" si="14"/>
        <v>2220</v>
      </c>
      <c r="L63" s="121">
        <f>J63/4</f>
        <v>1110</v>
      </c>
      <c r="M63" s="123">
        <f>J63/4</f>
        <v>1110</v>
      </c>
      <c r="N63" s="118">
        <f>SUM(K63:M64)</f>
        <v>4440</v>
      </c>
    </row>
    <row r="64" spans="1:14" s="6" customFormat="1" ht="30" customHeight="1">
      <c r="A64" s="121"/>
      <c r="B64" s="121"/>
      <c r="C64" s="16"/>
      <c r="D64" s="16"/>
      <c r="E64" s="121"/>
      <c r="F64" s="121"/>
      <c r="G64" s="121"/>
      <c r="H64" s="16">
        <f>800*(7*0.05+0.6)</f>
        <v>760</v>
      </c>
      <c r="I64" s="16" t="s">
        <v>165</v>
      </c>
      <c r="J64" s="121"/>
      <c r="K64" s="121"/>
      <c r="L64" s="121"/>
      <c r="M64" s="124"/>
      <c r="N64" s="119"/>
    </row>
    <row r="65" spans="1:14" s="6" customFormat="1" ht="30" customHeight="1">
      <c r="A65" s="121">
        <v>42</v>
      </c>
      <c r="B65" s="121"/>
      <c r="C65" s="16"/>
      <c r="D65" s="16"/>
      <c r="E65" s="121" t="s">
        <v>251</v>
      </c>
      <c r="F65" s="121" t="s">
        <v>155</v>
      </c>
      <c r="G65" s="121" t="s">
        <v>88</v>
      </c>
      <c r="H65" s="16">
        <f>800*(3*0.05+0.4)</f>
        <v>440</v>
      </c>
      <c r="I65" s="16" t="s">
        <v>156</v>
      </c>
      <c r="J65" s="121">
        <f>H65*4+H66</f>
        <v>2240</v>
      </c>
      <c r="K65" s="121">
        <f t="shared" si="14"/>
        <v>1120</v>
      </c>
      <c r="L65" s="121">
        <f>J65/4</f>
        <v>560</v>
      </c>
      <c r="M65" s="123">
        <f>J65/4</f>
        <v>560</v>
      </c>
      <c r="N65" s="118">
        <f>SUM(K65:M66)</f>
        <v>2240</v>
      </c>
    </row>
    <row r="66" spans="1:14" s="6" customFormat="1" ht="30" customHeight="1">
      <c r="A66" s="121"/>
      <c r="B66" s="121"/>
      <c r="C66" s="16"/>
      <c r="D66" s="16"/>
      <c r="E66" s="121"/>
      <c r="F66" s="121"/>
      <c r="G66" s="121"/>
      <c r="H66" s="16">
        <f>800*(4*0.05+0.4)</f>
        <v>480</v>
      </c>
      <c r="I66" s="16">
        <v>2023.8</v>
      </c>
      <c r="J66" s="121"/>
      <c r="K66" s="121"/>
      <c r="L66" s="121"/>
      <c r="M66" s="124"/>
      <c r="N66" s="119"/>
    </row>
    <row r="67" spans="1:14" s="8" customFormat="1" ht="30" customHeight="1">
      <c r="A67" s="16">
        <v>43</v>
      </c>
      <c r="B67" s="121"/>
      <c r="C67" s="21"/>
      <c r="D67" s="21"/>
      <c r="E67" s="21" t="s">
        <v>252</v>
      </c>
      <c r="F67" s="16" t="s">
        <v>148</v>
      </c>
      <c r="G67" s="16" t="s">
        <v>228</v>
      </c>
      <c r="H67" s="16">
        <f>800*(7*0.05+0.4)</f>
        <v>600</v>
      </c>
      <c r="I67" s="16" t="s">
        <v>185</v>
      </c>
      <c r="J67" s="16">
        <f t="shared" ref="J67:J70" si="15">H67*6</f>
        <v>3600</v>
      </c>
      <c r="K67" s="16">
        <f t="shared" ref="K67:K77" si="16">J67/2</f>
        <v>1800</v>
      </c>
      <c r="L67" s="16">
        <f>J67/4</f>
        <v>900</v>
      </c>
      <c r="M67" s="28">
        <f>J67/4</f>
        <v>900</v>
      </c>
      <c r="N67" s="29">
        <f>SUM(K67:M67)</f>
        <v>3600</v>
      </c>
    </row>
    <row r="68" spans="1:14" s="6" customFormat="1" ht="30" customHeight="1">
      <c r="A68" s="16">
        <v>44</v>
      </c>
      <c r="B68" s="121"/>
      <c r="C68" s="21"/>
      <c r="D68" s="21"/>
      <c r="E68" s="21" t="s">
        <v>253</v>
      </c>
      <c r="F68" s="16" t="s">
        <v>191</v>
      </c>
      <c r="G68" s="16" t="s">
        <v>254</v>
      </c>
      <c r="H68" s="16">
        <f>800*(4*0.05+0.4)</f>
        <v>480</v>
      </c>
      <c r="I68" s="16" t="s">
        <v>172</v>
      </c>
      <c r="J68" s="16">
        <f>H68*2</f>
        <v>960</v>
      </c>
      <c r="K68" s="16">
        <f t="shared" si="16"/>
        <v>480</v>
      </c>
      <c r="L68" s="16">
        <f t="shared" ref="L68:L80" si="17">J68/4</f>
        <v>240</v>
      </c>
      <c r="M68" s="28">
        <f t="shared" ref="M68:M80" si="18">J68/4</f>
        <v>240</v>
      </c>
      <c r="N68" s="29">
        <f t="shared" ref="N68:N79" si="19">SUM(K68:M68)</f>
        <v>960</v>
      </c>
    </row>
    <row r="69" spans="1:14" s="8" customFormat="1" ht="30" customHeight="1">
      <c r="A69" s="16">
        <v>45</v>
      </c>
      <c r="B69" s="121"/>
      <c r="C69" s="21"/>
      <c r="D69" s="21"/>
      <c r="E69" s="21" t="s">
        <v>255</v>
      </c>
      <c r="F69" s="16" t="s">
        <v>256</v>
      </c>
      <c r="G69" s="16" t="s">
        <v>257</v>
      </c>
      <c r="H69" s="16">
        <f>800*(8*0.05+0.6)</f>
        <v>800</v>
      </c>
      <c r="I69" s="16" t="s">
        <v>185</v>
      </c>
      <c r="J69" s="16">
        <f t="shared" si="15"/>
        <v>4800</v>
      </c>
      <c r="K69" s="16">
        <f t="shared" si="16"/>
        <v>2400</v>
      </c>
      <c r="L69" s="16">
        <f t="shared" si="17"/>
        <v>1200</v>
      </c>
      <c r="M69" s="28">
        <f t="shared" si="18"/>
        <v>1200</v>
      </c>
      <c r="N69" s="29">
        <f t="shared" si="19"/>
        <v>4800</v>
      </c>
    </row>
    <row r="70" spans="1:14" s="8" customFormat="1" ht="30" customHeight="1">
      <c r="A70" s="16">
        <v>46</v>
      </c>
      <c r="B70" s="121"/>
      <c r="C70" s="21"/>
      <c r="D70" s="21"/>
      <c r="E70" s="21" t="s">
        <v>258</v>
      </c>
      <c r="F70" s="16" t="s">
        <v>211</v>
      </c>
      <c r="G70" s="16" t="s">
        <v>257</v>
      </c>
      <c r="H70" s="16">
        <f>800*(8*0.05+0.4)</f>
        <v>640</v>
      </c>
      <c r="I70" s="16" t="s">
        <v>185</v>
      </c>
      <c r="J70" s="16">
        <f t="shared" si="15"/>
        <v>3840</v>
      </c>
      <c r="K70" s="16">
        <f t="shared" si="16"/>
        <v>1920</v>
      </c>
      <c r="L70" s="16">
        <f t="shared" si="17"/>
        <v>960</v>
      </c>
      <c r="M70" s="28">
        <f t="shared" si="18"/>
        <v>960</v>
      </c>
      <c r="N70" s="29">
        <f t="shared" si="19"/>
        <v>3840</v>
      </c>
    </row>
    <row r="71" spans="1:14" s="8" customFormat="1" ht="30" customHeight="1">
      <c r="A71" s="16">
        <v>47</v>
      </c>
      <c r="B71" s="121"/>
      <c r="C71" s="16"/>
      <c r="D71" s="16"/>
      <c r="E71" s="16" t="s">
        <v>259</v>
      </c>
      <c r="F71" s="19" t="s">
        <v>260</v>
      </c>
      <c r="G71" s="19" t="s">
        <v>261</v>
      </c>
      <c r="H71" s="16">
        <f>800*(7*0.05+0.4)</f>
        <v>600</v>
      </c>
      <c r="I71" s="16">
        <v>2023.9</v>
      </c>
      <c r="J71" s="16">
        <f>H71</f>
        <v>600</v>
      </c>
      <c r="K71" s="16">
        <f t="shared" si="16"/>
        <v>300</v>
      </c>
      <c r="L71" s="16">
        <f t="shared" si="17"/>
        <v>150</v>
      </c>
      <c r="M71" s="28">
        <f t="shared" si="18"/>
        <v>150</v>
      </c>
      <c r="N71" s="29">
        <f t="shared" si="19"/>
        <v>600</v>
      </c>
    </row>
    <row r="72" spans="1:14" s="8" customFormat="1" ht="30" customHeight="1">
      <c r="A72" s="16">
        <v>48</v>
      </c>
      <c r="B72" s="121"/>
      <c r="C72" s="32"/>
      <c r="D72" s="32"/>
      <c r="E72" s="32" t="s">
        <v>262</v>
      </c>
      <c r="F72" s="16" t="s">
        <v>211</v>
      </c>
      <c r="G72" s="16" t="s">
        <v>243</v>
      </c>
      <c r="H72" s="16">
        <f>800*(7*0.05+0.6)</f>
        <v>760</v>
      </c>
      <c r="I72" s="16" t="s">
        <v>185</v>
      </c>
      <c r="J72" s="16">
        <f t="shared" ref="J72:J77" si="20">H72*6</f>
        <v>4560</v>
      </c>
      <c r="K72" s="16">
        <f t="shared" si="16"/>
        <v>2280</v>
      </c>
      <c r="L72" s="16">
        <f t="shared" si="17"/>
        <v>1140</v>
      </c>
      <c r="M72" s="28">
        <f t="shared" si="18"/>
        <v>1140</v>
      </c>
      <c r="N72" s="29">
        <f t="shared" si="19"/>
        <v>4560</v>
      </c>
    </row>
    <row r="73" spans="1:14" s="8" customFormat="1" ht="30" customHeight="1">
      <c r="A73" s="16">
        <v>49</v>
      </c>
      <c r="B73" s="121"/>
      <c r="C73" s="16"/>
      <c r="D73" s="16"/>
      <c r="E73" s="16" t="s">
        <v>263</v>
      </c>
      <c r="F73" s="16" t="s">
        <v>260</v>
      </c>
      <c r="G73" s="16" t="s">
        <v>264</v>
      </c>
      <c r="H73" s="16">
        <f>800*(6*0.05+0.6)</f>
        <v>720</v>
      </c>
      <c r="I73" s="16" t="s">
        <v>185</v>
      </c>
      <c r="J73" s="16">
        <f>H73*3</f>
        <v>2160</v>
      </c>
      <c r="K73" s="16">
        <f t="shared" si="16"/>
        <v>1080</v>
      </c>
      <c r="L73" s="16">
        <f t="shared" si="17"/>
        <v>540</v>
      </c>
      <c r="M73" s="28">
        <f t="shared" si="18"/>
        <v>540</v>
      </c>
      <c r="N73" s="29">
        <f t="shared" si="19"/>
        <v>2160</v>
      </c>
    </row>
    <row r="74" spans="1:14" s="8" customFormat="1" ht="30" customHeight="1">
      <c r="A74" s="16">
        <v>50</v>
      </c>
      <c r="B74" s="121"/>
      <c r="C74" s="21"/>
      <c r="D74" s="21"/>
      <c r="E74" s="21" t="s">
        <v>265</v>
      </c>
      <c r="F74" s="16" t="s">
        <v>211</v>
      </c>
      <c r="G74" s="16" t="s">
        <v>247</v>
      </c>
      <c r="H74" s="16">
        <f>800*(8*0.05+0.4)</f>
        <v>640</v>
      </c>
      <c r="I74" s="16" t="s">
        <v>266</v>
      </c>
      <c r="J74" s="16">
        <f>H74*5</f>
        <v>3200</v>
      </c>
      <c r="K74" s="16">
        <f t="shared" si="16"/>
        <v>1600</v>
      </c>
      <c r="L74" s="16">
        <f t="shared" si="17"/>
        <v>800</v>
      </c>
      <c r="M74" s="28">
        <f t="shared" si="18"/>
        <v>800</v>
      </c>
      <c r="N74" s="29">
        <f t="shared" si="19"/>
        <v>3200</v>
      </c>
    </row>
    <row r="75" spans="1:14" s="8" customFormat="1" ht="30" customHeight="1">
      <c r="A75" s="16">
        <v>51</v>
      </c>
      <c r="B75" s="121"/>
      <c r="C75" s="21"/>
      <c r="D75" s="21"/>
      <c r="E75" s="21" t="s">
        <v>267</v>
      </c>
      <c r="F75" s="16" t="s">
        <v>177</v>
      </c>
      <c r="G75" s="16" t="s">
        <v>268</v>
      </c>
      <c r="H75" s="16">
        <f>800*(6*0.05+0.4)</f>
        <v>560</v>
      </c>
      <c r="I75" s="16" t="s">
        <v>185</v>
      </c>
      <c r="J75" s="16">
        <f t="shared" si="20"/>
        <v>3360</v>
      </c>
      <c r="K75" s="16">
        <f t="shared" si="16"/>
        <v>1680</v>
      </c>
      <c r="L75" s="16">
        <f t="shared" si="17"/>
        <v>840</v>
      </c>
      <c r="M75" s="28">
        <f t="shared" si="18"/>
        <v>840</v>
      </c>
      <c r="N75" s="29">
        <f t="shared" si="19"/>
        <v>3360</v>
      </c>
    </row>
    <row r="76" spans="1:14" s="8" customFormat="1" ht="30" customHeight="1">
      <c r="A76" s="16">
        <v>52</v>
      </c>
      <c r="B76" s="121"/>
      <c r="C76" s="21"/>
      <c r="D76" s="21"/>
      <c r="E76" s="21" t="s">
        <v>269</v>
      </c>
      <c r="F76" s="16" t="s">
        <v>211</v>
      </c>
      <c r="G76" s="16" t="s">
        <v>270</v>
      </c>
      <c r="H76" s="16">
        <f>800*(8*0.05+0.4)</f>
        <v>640</v>
      </c>
      <c r="I76" s="16">
        <v>2023.8</v>
      </c>
      <c r="J76" s="16">
        <f>H76</f>
        <v>640</v>
      </c>
      <c r="K76" s="16">
        <f t="shared" si="16"/>
        <v>320</v>
      </c>
      <c r="L76" s="16">
        <f t="shared" si="17"/>
        <v>160</v>
      </c>
      <c r="M76" s="28">
        <f t="shared" si="18"/>
        <v>160</v>
      </c>
      <c r="N76" s="29">
        <f t="shared" si="19"/>
        <v>640</v>
      </c>
    </row>
    <row r="77" spans="1:14" s="8" customFormat="1" ht="30" customHeight="1">
      <c r="A77" s="16">
        <v>53</v>
      </c>
      <c r="B77" s="121"/>
      <c r="C77" s="21"/>
      <c r="D77" s="21"/>
      <c r="E77" s="21" t="s">
        <v>271</v>
      </c>
      <c r="F77" s="16" t="s">
        <v>211</v>
      </c>
      <c r="G77" s="16" t="s">
        <v>272</v>
      </c>
      <c r="H77" s="16">
        <f>800*(7*0.05+0.4)</f>
        <v>600</v>
      </c>
      <c r="I77" s="16" t="s">
        <v>185</v>
      </c>
      <c r="J77" s="16">
        <f t="shared" si="20"/>
        <v>3600</v>
      </c>
      <c r="K77" s="16">
        <f t="shared" si="16"/>
        <v>1800</v>
      </c>
      <c r="L77" s="16">
        <f t="shared" si="17"/>
        <v>900</v>
      </c>
      <c r="M77" s="28">
        <f t="shared" si="18"/>
        <v>900</v>
      </c>
      <c r="N77" s="29">
        <f t="shared" si="19"/>
        <v>3600</v>
      </c>
    </row>
    <row r="78" spans="1:14" s="6" customFormat="1" ht="30" customHeight="1">
      <c r="A78" s="16">
        <v>54</v>
      </c>
      <c r="B78" s="121"/>
      <c r="C78" s="16"/>
      <c r="D78" s="16"/>
      <c r="E78" s="16" t="s">
        <v>273</v>
      </c>
      <c r="F78" s="16" t="s">
        <v>180</v>
      </c>
      <c r="G78" s="16" t="s">
        <v>88</v>
      </c>
      <c r="H78" s="16">
        <f>800*(3*0.05+0.4)</f>
        <v>440</v>
      </c>
      <c r="I78" s="16">
        <v>2023.6</v>
      </c>
      <c r="J78" s="16">
        <v>440</v>
      </c>
      <c r="K78" s="16">
        <v>220</v>
      </c>
      <c r="L78" s="16">
        <f t="shared" si="17"/>
        <v>110</v>
      </c>
      <c r="M78" s="28">
        <f t="shared" si="18"/>
        <v>110</v>
      </c>
      <c r="N78" s="29">
        <f t="shared" si="19"/>
        <v>440</v>
      </c>
    </row>
    <row r="79" spans="1:14" s="8" customFormat="1" ht="30" customHeight="1">
      <c r="A79" s="16">
        <v>55</v>
      </c>
      <c r="B79" s="121"/>
      <c r="C79" s="16"/>
      <c r="D79" s="16"/>
      <c r="E79" s="16" t="s">
        <v>274</v>
      </c>
      <c r="F79" s="16" t="s">
        <v>148</v>
      </c>
      <c r="G79" s="16" t="s">
        <v>228</v>
      </c>
      <c r="H79" s="16">
        <f>800*(7*0.05+0.4)</f>
        <v>600</v>
      </c>
      <c r="I79" s="16">
        <v>2023.8</v>
      </c>
      <c r="J79" s="16">
        <f>H79</f>
        <v>600</v>
      </c>
      <c r="K79" s="16">
        <f t="shared" ref="K79:K85" si="21">J79/2</f>
        <v>300</v>
      </c>
      <c r="L79" s="16">
        <f t="shared" si="17"/>
        <v>150</v>
      </c>
      <c r="M79" s="28">
        <f t="shared" si="18"/>
        <v>150</v>
      </c>
      <c r="N79" s="29">
        <f t="shared" si="19"/>
        <v>600</v>
      </c>
    </row>
    <row r="80" spans="1:14" s="6" customFormat="1" ht="30" customHeight="1">
      <c r="A80" s="121">
        <v>56</v>
      </c>
      <c r="B80" s="121"/>
      <c r="C80" s="16"/>
      <c r="D80" s="16"/>
      <c r="E80" s="121" t="s">
        <v>275</v>
      </c>
      <c r="F80" s="121" t="s">
        <v>211</v>
      </c>
      <c r="G80" s="121" t="s">
        <v>245</v>
      </c>
      <c r="H80" s="16">
        <f>800*(6*0.05+0.6)</f>
        <v>720</v>
      </c>
      <c r="I80" s="16">
        <v>2023.4</v>
      </c>
      <c r="J80" s="121">
        <f>H80+H81*5</f>
        <v>4520</v>
      </c>
      <c r="K80" s="121">
        <f t="shared" si="21"/>
        <v>2260</v>
      </c>
      <c r="L80" s="121">
        <f t="shared" si="17"/>
        <v>1130</v>
      </c>
      <c r="M80" s="123">
        <f t="shared" si="18"/>
        <v>1130</v>
      </c>
      <c r="N80" s="118">
        <f>SUM(K80:M81)</f>
        <v>4520</v>
      </c>
    </row>
    <row r="81" spans="1:14" s="6" customFormat="1" ht="30" customHeight="1">
      <c r="A81" s="121"/>
      <c r="B81" s="121"/>
      <c r="C81" s="16"/>
      <c r="D81" s="16"/>
      <c r="E81" s="121"/>
      <c r="F81" s="121"/>
      <c r="G81" s="121"/>
      <c r="H81" s="16">
        <f>800*(7*0.05+0.6)</f>
        <v>760</v>
      </c>
      <c r="I81" s="16" t="s">
        <v>150</v>
      </c>
      <c r="J81" s="121"/>
      <c r="K81" s="121"/>
      <c r="L81" s="121"/>
      <c r="M81" s="124"/>
      <c r="N81" s="119"/>
    </row>
    <row r="82" spans="1:14" s="8" customFormat="1" ht="30" customHeight="1">
      <c r="A82" s="16">
        <v>57</v>
      </c>
      <c r="B82" s="121"/>
      <c r="C82" s="16"/>
      <c r="D82" s="16"/>
      <c r="E82" s="16" t="s">
        <v>276</v>
      </c>
      <c r="F82" s="16" t="s">
        <v>211</v>
      </c>
      <c r="G82" s="16" t="s">
        <v>264</v>
      </c>
      <c r="H82" s="16">
        <f>800*(6*0.05+0.4)</f>
        <v>560</v>
      </c>
      <c r="I82" s="16" t="s">
        <v>185</v>
      </c>
      <c r="J82" s="16">
        <f t="shared" ref="J82:J84" si="22">H82*6</f>
        <v>3360</v>
      </c>
      <c r="K82" s="16">
        <f t="shared" si="21"/>
        <v>1680</v>
      </c>
      <c r="L82" s="16">
        <f>J82/4</f>
        <v>840</v>
      </c>
      <c r="M82" s="28">
        <f>J82/4</f>
        <v>840</v>
      </c>
      <c r="N82" s="29">
        <f>SUM(K82:M82)</f>
        <v>3360</v>
      </c>
    </row>
    <row r="83" spans="1:14" s="9" customFormat="1" ht="30" customHeight="1">
      <c r="A83" s="16">
        <v>58</v>
      </c>
      <c r="B83" s="121"/>
      <c r="C83" s="21"/>
      <c r="D83" s="21"/>
      <c r="E83" s="21" t="s">
        <v>277</v>
      </c>
      <c r="F83" s="16" t="s">
        <v>177</v>
      </c>
      <c r="G83" s="16" t="s">
        <v>125</v>
      </c>
      <c r="H83" s="16">
        <f>800*(3*0.05+0.4)</f>
        <v>440</v>
      </c>
      <c r="I83" s="16">
        <v>2022.1</v>
      </c>
      <c r="J83" s="16">
        <f t="shared" si="22"/>
        <v>2640</v>
      </c>
      <c r="K83" s="16">
        <f t="shared" si="21"/>
        <v>1320</v>
      </c>
      <c r="L83" s="16">
        <f>J83/4</f>
        <v>660</v>
      </c>
      <c r="M83" s="28">
        <f>J83/4</f>
        <v>660</v>
      </c>
      <c r="N83" s="29">
        <f>SUM(K83:M83)</f>
        <v>2640</v>
      </c>
    </row>
    <row r="84" spans="1:14" s="9" customFormat="1" ht="30" customHeight="1">
      <c r="A84" s="16">
        <v>59</v>
      </c>
      <c r="B84" s="121"/>
      <c r="C84" s="21"/>
      <c r="D84" s="21"/>
      <c r="E84" s="21" t="s">
        <v>278</v>
      </c>
      <c r="F84" s="16" t="s">
        <v>191</v>
      </c>
      <c r="G84" s="16" t="s">
        <v>199</v>
      </c>
      <c r="H84" s="16">
        <f t="shared" ref="H84:H88" si="23">800*(5*0.05+0.4)</f>
        <v>520</v>
      </c>
      <c r="I84" s="16" t="s">
        <v>185</v>
      </c>
      <c r="J84" s="16">
        <f t="shared" si="22"/>
        <v>3120</v>
      </c>
      <c r="K84" s="16">
        <f t="shared" si="21"/>
        <v>1560</v>
      </c>
      <c r="L84" s="16">
        <f>J84/4</f>
        <v>780</v>
      </c>
      <c r="M84" s="28">
        <f>J84/4</f>
        <v>780</v>
      </c>
      <c r="N84" s="29">
        <f>SUM(K84:M84)</f>
        <v>3120</v>
      </c>
    </row>
    <row r="85" spans="1:14" s="4" customFormat="1" ht="30" customHeight="1">
      <c r="A85" s="121">
        <v>60</v>
      </c>
      <c r="B85" s="121"/>
      <c r="C85" s="21"/>
      <c r="D85" s="21"/>
      <c r="E85" s="129" t="s">
        <v>279</v>
      </c>
      <c r="F85" s="121" t="s">
        <v>148</v>
      </c>
      <c r="G85" s="121" t="s">
        <v>223</v>
      </c>
      <c r="H85" s="16">
        <f>800*(6*0.05+0.4)</f>
        <v>560</v>
      </c>
      <c r="I85" s="16" t="s">
        <v>182</v>
      </c>
      <c r="J85" s="121">
        <f>H85*3+H86*3</f>
        <v>3480</v>
      </c>
      <c r="K85" s="121">
        <f t="shared" si="21"/>
        <v>1740</v>
      </c>
      <c r="L85" s="121">
        <f>J85/4</f>
        <v>870</v>
      </c>
      <c r="M85" s="113">
        <f>J85/4</f>
        <v>870</v>
      </c>
      <c r="N85" s="110">
        <f>SUM(K85:M86)</f>
        <v>3480</v>
      </c>
    </row>
    <row r="86" spans="1:14" s="9" customFormat="1" ht="30" customHeight="1">
      <c r="A86" s="121"/>
      <c r="B86" s="121"/>
      <c r="C86" s="21"/>
      <c r="D86" s="21"/>
      <c r="E86" s="129"/>
      <c r="F86" s="121"/>
      <c r="G86" s="121"/>
      <c r="H86" s="16">
        <f>800*(7*0.05+0.4)</f>
        <v>600</v>
      </c>
      <c r="I86" s="16" t="s">
        <v>165</v>
      </c>
      <c r="J86" s="121"/>
      <c r="K86" s="121"/>
      <c r="L86" s="121"/>
      <c r="M86" s="114"/>
      <c r="N86" s="111"/>
    </row>
    <row r="87" spans="1:14" s="9" customFormat="1" ht="30" customHeight="1">
      <c r="A87" s="16">
        <v>61</v>
      </c>
      <c r="B87" s="121"/>
      <c r="C87" s="16"/>
      <c r="D87" s="16"/>
      <c r="E87" s="16" t="s">
        <v>280</v>
      </c>
      <c r="F87" s="16" t="s">
        <v>191</v>
      </c>
      <c r="G87" s="16" t="s">
        <v>199</v>
      </c>
      <c r="H87" s="16">
        <f t="shared" si="23"/>
        <v>520</v>
      </c>
      <c r="I87" s="16" t="s">
        <v>281</v>
      </c>
      <c r="J87" s="16">
        <f>H87*3</f>
        <v>1560</v>
      </c>
      <c r="K87" s="16">
        <f t="shared" ref="K87:K90" si="24">J87/2</f>
        <v>780</v>
      </c>
      <c r="L87" s="16">
        <f>J87/4</f>
        <v>390</v>
      </c>
      <c r="M87" s="26">
        <f>J87/4</f>
        <v>390</v>
      </c>
      <c r="N87" s="18">
        <f>SUM(K87:M87)</f>
        <v>1560</v>
      </c>
    </row>
    <row r="88" spans="1:14" s="9" customFormat="1" ht="30" customHeight="1">
      <c r="A88" s="16">
        <v>62</v>
      </c>
      <c r="B88" s="121"/>
      <c r="C88" s="16"/>
      <c r="D88" s="16"/>
      <c r="E88" s="16" t="s">
        <v>282</v>
      </c>
      <c r="F88" s="16" t="s">
        <v>191</v>
      </c>
      <c r="G88" s="16" t="s">
        <v>199</v>
      </c>
      <c r="H88" s="16">
        <f t="shared" si="23"/>
        <v>520</v>
      </c>
      <c r="I88" s="16" t="s">
        <v>185</v>
      </c>
      <c r="J88" s="16">
        <f t="shared" ref="J88:J92" si="25">H88*6</f>
        <v>3120</v>
      </c>
      <c r="K88" s="16">
        <f t="shared" si="24"/>
        <v>1560</v>
      </c>
      <c r="L88" s="16">
        <f>J88/4</f>
        <v>780</v>
      </c>
      <c r="M88" s="26">
        <f>J88/4</f>
        <v>780</v>
      </c>
      <c r="N88" s="18">
        <f>SUM(K88:M88)</f>
        <v>3120</v>
      </c>
    </row>
    <row r="89" spans="1:14" s="9" customFormat="1" ht="30" customHeight="1">
      <c r="A89" s="16">
        <v>63</v>
      </c>
      <c r="B89" s="121"/>
      <c r="C89" s="32"/>
      <c r="D89" s="32"/>
      <c r="E89" s="32" t="s">
        <v>283</v>
      </c>
      <c r="F89" s="16" t="s">
        <v>177</v>
      </c>
      <c r="G89" s="16" t="s">
        <v>284</v>
      </c>
      <c r="H89" s="16">
        <f>800*(2*0.05+0.4)</f>
        <v>400</v>
      </c>
      <c r="I89" s="16" t="s">
        <v>185</v>
      </c>
      <c r="J89" s="16">
        <f t="shared" si="25"/>
        <v>2400</v>
      </c>
      <c r="K89" s="16">
        <f t="shared" si="24"/>
        <v>1200</v>
      </c>
      <c r="L89" s="16">
        <f>J89/4</f>
        <v>600</v>
      </c>
      <c r="M89" s="26">
        <f>J89/4</f>
        <v>600</v>
      </c>
      <c r="N89" s="18">
        <f>SUM(K89:M89)</f>
        <v>2400</v>
      </c>
    </row>
    <row r="90" spans="1:14" s="4" customFormat="1" ht="30" customHeight="1">
      <c r="A90" s="121">
        <v>64</v>
      </c>
      <c r="B90" s="121"/>
      <c r="C90" s="33"/>
      <c r="D90" s="33"/>
      <c r="E90" s="127" t="s">
        <v>285</v>
      </c>
      <c r="F90" s="121" t="s">
        <v>256</v>
      </c>
      <c r="G90" s="121" t="s">
        <v>109</v>
      </c>
      <c r="H90" s="16">
        <f>800*(5*0.05+0.4)</f>
        <v>520</v>
      </c>
      <c r="I90" s="16" t="s">
        <v>172</v>
      </c>
      <c r="J90" s="121">
        <f>H90*2+H91*4</f>
        <v>3280</v>
      </c>
      <c r="K90" s="121">
        <f t="shared" si="24"/>
        <v>1640</v>
      </c>
      <c r="L90" s="121">
        <f>J90/4</f>
        <v>820</v>
      </c>
      <c r="M90" s="113">
        <f>J90/4</f>
        <v>820</v>
      </c>
      <c r="N90" s="110">
        <f>SUM(K90:M91)</f>
        <v>3280</v>
      </c>
    </row>
    <row r="91" spans="1:14" s="4" customFormat="1" ht="30" customHeight="1">
      <c r="A91" s="121"/>
      <c r="B91" s="121"/>
      <c r="C91" s="33"/>
      <c r="D91" s="33"/>
      <c r="E91" s="127"/>
      <c r="F91" s="121"/>
      <c r="G91" s="121"/>
      <c r="H91" s="16">
        <f>800*(6*0.05+0.4)</f>
        <v>560</v>
      </c>
      <c r="I91" s="16" t="s">
        <v>219</v>
      </c>
      <c r="J91" s="121"/>
      <c r="K91" s="121"/>
      <c r="L91" s="121"/>
      <c r="M91" s="114"/>
      <c r="N91" s="111"/>
    </row>
    <row r="92" spans="1:14" s="9" customFormat="1" ht="30" customHeight="1">
      <c r="A92" s="16">
        <v>65</v>
      </c>
      <c r="B92" s="121"/>
      <c r="C92" s="21"/>
      <c r="D92" s="21"/>
      <c r="E92" s="21" t="s">
        <v>286</v>
      </c>
      <c r="F92" s="16" t="s">
        <v>256</v>
      </c>
      <c r="G92" s="16" t="s">
        <v>125</v>
      </c>
      <c r="H92" s="16">
        <f>800*(3*0.05+0.4)</f>
        <v>440</v>
      </c>
      <c r="I92" s="16" t="s">
        <v>185</v>
      </c>
      <c r="J92" s="16">
        <f t="shared" si="25"/>
        <v>2640</v>
      </c>
      <c r="K92" s="16">
        <f t="shared" ref="K92:K96" si="26">J92/2</f>
        <v>1320</v>
      </c>
      <c r="L92" s="16">
        <f>J92/4</f>
        <v>660</v>
      </c>
      <c r="M92" s="34">
        <f>J92/4</f>
        <v>660</v>
      </c>
      <c r="N92" s="18">
        <f>SUM(K92:M92)</f>
        <v>2640</v>
      </c>
    </row>
    <row r="93" spans="1:14" s="4" customFormat="1" ht="30" customHeight="1">
      <c r="A93" s="121">
        <v>66</v>
      </c>
      <c r="B93" s="121"/>
      <c r="C93" s="32"/>
      <c r="D93" s="32"/>
      <c r="E93" s="128" t="s">
        <v>287</v>
      </c>
      <c r="F93" s="121" t="s">
        <v>177</v>
      </c>
      <c r="G93" s="121" t="s">
        <v>221</v>
      </c>
      <c r="H93" s="16">
        <f>800*(4*0.05+0.6)</f>
        <v>640</v>
      </c>
      <c r="I93" s="16" t="s">
        <v>182</v>
      </c>
      <c r="J93" s="121">
        <f>H93*3+H94*3</f>
        <v>3960</v>
      </c>
      <c r="K93" s="121">
        <f t="shared" si="26"/>
        <v>1980</v>
      </c>
      <c r="L93" s="121">
        <f>J93/4</f>
        <v>990</v>
      </c>
      <c r="M93" s="113">
        <f>J93/4</f>
        <v>990</v>
      </c>
      <c r="N93" s="110">
        <f>SUM(K93:M94)</f>
        <v>3960</v>
      </c>
    </row>
    <row r="94" spans="1:14" s="4" customFormat="1" ht="30" customHeight="1">
      <c r="A94" s="121"/>
      <c r="B94" s="121"/>
      <c r="C94" s="32"/>
      <c r="D94" s="32"/>
      <c r="E94" s="128"/>
      <c r="F94" s="121"/>
      <c r="G94" s="121"/>
      <c r="H94" s="16">
        <f>800*(5*0.05+0.6)</f>
        <v>680</v>
      </c>
      <c r="I94" s="16" t="s">
        <v>165</v>
      </c>
      <c r="J94" s="121"/>
      <c r="K94" s="121"/>
      <c r="L94" s="121"/>
      <c r="M94" s="114"/>
      <c r="N94" s="111"/>
    </row>
    <row r="95" spans="1:14" s="9" customFormat="1" ht="30" customHeight="1">
      <c r="A95" s="16">
        <v>67</v>
      </c>
      <c r="B95" s="121"/>
      <c r="C95" s="16"/>
      <c r="D95" s="16"/>
      <c r="E95" s="16" t="s">
        <v>288</v>
      </c>
      <c r="F95" s="16" t="s">
        <v>260</v>
      </c>
      <c r="G95" s="16" t="s">
        <v>264</v>
      </c>
      <c r="H95" s="16">
        <f>800*(6*0.05+0.6)</f>
        <v>720</v>
      </c>
      <c r="I95" s="16" t="s">
        <v>165</v>
      </c>
      <c r="J95" s="16">
        <f>H95*3</f>
        <v>2160</v>
      </c>
      <c r="K95" s="16">
        <f t="shared" si="26"/>
        <v>1080</v>
      </c>
      <c r="L95" s="16">
        <f>J95/4</f>
        <v>540</v>
      </c>
      <c r="M95" s="34">
        <f>J95/4</f>
        <v>540</v>
      </c>
      <c r="N95" s="18">
        <f>SUM(K95:M95)</f>
        <v>2160</v>
      </c>
    </row>
    <row r="96" spans="1:14" s="4" customFormat="1" ht="30" customHeight="1">
      <c r="A96" s="121">
        <v>68</v>
      </c>
      <c r="B96" s="121"/>
      <c r="C96" s="16"/>
      <c r="D96" s="16"/>
      <c r="E96" s="121" t="s">
        <v>289</v>
      </c>
      <c r="F96" s="121" t="s">
        <v>211</v>
      </c>
      <c r="G96" s="121" t="s">
        <v>261</v>
      </c>
      <c r="H96" s="16">
        <f>800*(6*0.05+0.6)</f>
        <v>720</v>
      </c>
      <c r="I96" s="16" t="s">
        <v>290</v>
      </c>
      <c r="J96" s="121">
        <f>H96*5+H97</f>
        <v>4360</v>
      </c>
      <c r="K96" s="121">
        <f t="shared" si="26"/>
        <v>2180</v>
      </c>
      <c r="L96" s="121">
        <f>J96/4</f>
        <v>1090</v>
      </c>
      <c r="M96" s="113">
        <f>J96/4</f>
        <v>1090</v>
      </c>
      <c r="N96" s="110">
        <f>SUM(K96:M97)</f>
        <v>4360</v>
      </c>
    </row>
    <row r="97" spans="1:14" s="4" customFormat="1" ht="30" customHeight="1">
      <c r="A97" s="121"/>
      <c r="B97" s="121"/>
      <c r="C97" s="16"/>
      <c r="D97" s="16"/>
      <c r="E97" s="121"/>
      <c r="F97" s="121"/>
      <c r="G97" s="121"/>
      <c r="H97" s="16">
        <f t="shared" ref="H97:H99" si="27">800*(7*0.05+0.6)</f>
        <v>760</v>
      </c>
      <c r="I97" s="16">
        <v>2023.9</v>
      </c>
      <c r="J97" s="121"/>
      <c r="K97" s="121"/>
      <c r="L97" s="121"/>
      <c r="M97" s="114"/>
      <c r="N97" s="111"/>
    </row>
    <row r="98" spans="1:14" s="9" customFormat="1" ht="30" customHeight="1">
      <c r="A98" s="16">
        <v>69</v>
      </c>
      <c r="B98" s="121"/>
      <c r="C98" s="21"/>
      <c r="D98" s="21"/>
      <c r="E98" s="21" t="s">
        <v>291</v>
      </c>
      <c r="F98" s="16" t="s">
        <v>211</v>
      </c>
      <c r="G98" s="16" t="s">
        <v>152</v>
      </c>
      <c r="H98" s="16">
        <f t="shared" si="27"/>
        <v>760</v>
      </c>
      <c r="I98" s="16" t="s">
        <v>185</v>
      </c>
      <c r="J98" s="16">
        <f>H98*6</f>
        <v>4560</v>
      </c>
      <c r="K98" s="16">
        <f t="shared" ref="K98:K102" si="28">J98/2</f>
        <v>2280</v>
      </c>
      <c r="L98" s="16">
        <f>J98/4</f>
        <v>1140</v>
      </c>
      <c r="M98" s="34">
        <f>J98/4</f>
        <v>1140</v>
      </c>
      <c r="N98" s="18">
        <f>SUM(K98:M98)</f>
        <v>4560</v>
      </c>
    </row>
    <row r="99" spans="1:14" s="4" customFormat="1" ht="30" customHeight="1">
      <c r="A99" s="121">
        <v>70</v>
      </c>
      <c r="B99" s="121"/>
      <c r="C99" s="16"/>
      <c r="D99" s="16"/>
      <c r="E99" s="121" t="s">
        <v>292</v>
      </c>
      <c r="F99" s="121" t="s">
        <v>211</v>
      </c>
      <c r="G99" s="121" t="s">
        <v>160</v>
      </c>
      <c r="H99" s="16">
        <f t="shared" si="27"/>
        <v>760</v>
      </c>
      <c r="I99" s="16" t="s">
        <v>290</v>
      </c>
      <c r="J99" s="121">
        <f>H99*5+H100</f>
        <v>4600</v>
      </c>
      <c r="K99" s="121">
        <f t="shared" si="28"/>
        <v>2300</v>
      </c>
      <c r="L99" s="121">
        <f>J99/4</f>
        <v>1150</v>
      </c>
      <c r="M99" s="113">
        <f>J99/4</f>
        <v>1150</v>
      </c>
      <c r="N99" s="110">
        <f>SUM(K99:M100)</f>
        <v>4600</v>
      </c>
    </row>
    <row r="100" spans="1:14" s="4" customFormat="1" ht="30" customHeight="1">
      <c r="A100" s="121"/>
      <c r="B100" s="121"/>
      <c r="C100" s="16"/>
      <c r="D100" s="16"/>
      <c r="E100" s="121"/>
      <c r="F100" s="121"/>
      <c r="G100" s="121"/>
      <c r="H100" s="16">
        <f>800*(8*0.05+0.6)</f>
        <v>800</v>
      </c>
      <c r="I100" s="16">
        <v>2023.9</v>
      </c>
      <c r="J100" s="121"/>
      <c r="K100" s="121"/>
      <c r="L100" s="121"/>
      <c r="M100" s="114"/>
      <c r="N100" s="111"/>
    </row>
    <row r="101" spans="1:14" s="9" customFormat="1" ht="30" customHeight="1">
      <c r="A101" s="16">
        <v>71</v>
      </c>
      <c r="B101" s="121"/>
      <c r="C101" s="21"/>
      <c r="D101" s="21"/>
      <c r="E101" s="21" t="s">
        <v>293</v>
      </c>
      <c r="F101" s="16" t="s">
        <v>211</v>
      </c>
      <c r="G101" s="16" t="s">
        <v>294</v>
      </c>
      <c r="H101" s="16">
        <v>800</v>
      </c>
      <c r="I101" s="16" t="s">
        <v>185</v>
      </c>
      <c r="J101" s="16">
        <v>4800</v>
      </c>
      <c r="K101" s="16">
        <f t="shared" si="28"/>
        <v>2400</v>
      </c>
      <c r="L101" s="16">
        <f>J101/4</f>
        <v>1200</v>
      </c>
      <c r="M101" s="34">
        <f>J101/4</f>
        <v>1200</v>
      </c>
      <c r="N101" s="18">
        <f>SUM(K101:M101)</f>
        <v>4800</v>
      </c>
    </row>
    <row r="102" spans="1:14" s="4" customFormat="1" ht="30" customHeight="1">
      <c r="A102" s="121">
        <v>72</v>
      </c>
      <c r="B102" s="121"/>
      <c r="C102" s="21"/>
      <c r="D102" s="21"/>
      <c r="E102" s="129" t="s">
        <v>295</v>
      </c>
      <c r="F102" s="121" t="s">
        <v>211</v>
      </c>
      <c r="G102" s="121" t="s">
        <v>270</v>
      </c>
      <c r="H102" s="16">
        <f t="shared" ref="H102:H107" si="29">800*(7*0.05+0.4)</f>
        <v>600</v>
      </c>
      <c r="I102" s="16">
        <v>2023.4</v>
      </c>
      <c r="J102" s="121">
        <f>H102+H103*2+H104*3</f>
        <v>4520</v>
      </c>
      <c r="K102" s="121">
        <f t="shared" si="28"/>
        <v>2260</v>
      </c>
      <c r="L102" s="121">
        <f>J102/4</f>
        <v>1130</v>
      </c>
      <c r="M102" s="113">
        <f>J102/4</f>
        <v>1130</v>
      </c>
      <c r="N102" s="110">
        <f>SUM(K102:M104)</f>
        <v>4520</v>
      </c>
    </row>
    <row r="103" spans="1:14" s="4" customFormat="1" ht="30" customHeight="1">
      <c r="A103" s="121"/>
      <c r="B103" s="121"/>
      <c r="C103" s="21"/>
      <c r="D103" s="21"/>
      <c r="E103" s="129"/>
      <c r="F103" s="121"/>
      <c r="G103" s="121"/>
      <c r="H103" s="16">
        <f t="shared" ref="H103:H108" si="30">800*(7*0.05+0.6)</f>
        <v>760</v>
      </c>
      <c r="I103" s="16" t="s">
        <v>206</v>
      </c>
      <c r="J103" s="121"/>
      <c r="K103" s="121"/>
      <c r="L103" s="121"/>
      <c r="M103" s="115"/>
      <c r="N103" s="112"/>
    </row>
    <row r="104" spans="1:14" s="4" customFormat="1" ht="30" customHeight="1">
      <c r="A104" s="121"/>
      <c r="B104" s="121"/>
      <c r="C104" s="21"/>
      <c r="D104" s="21"/>
      <c r="E104" s="129"/>
      <c r="F104" s="121"/>
      <c r="G104" s="121"/>
      <c r="H104" s="16">
        <f>800*(8*0.05+0.6)</f>
        <v>800</v>
      </c>
      <c r="I104" s="16" t="s">
        <v>226</v>
      </c>
      <c r="J104" s="121"/>
      <c r="K104" s="121"/>
      <c r="L104" s="121"/>
      <c r="M104" s="114"/>
      <c r="N104" s="111"/>
    </row>
    <row r="105" spans="1:14" s="4" customFormat="1" ht="30" customHeight="1">
      <c r="A105" s="121">
        <v>73</v>
      </c>
      <c r="B105" s="121"/>
      <c r="C105" s="32"/>
      <c r="D105" s="32"/>
      <c r="E105" s="128" t="s">
        <v>296</v>
      </c>
      <c r="F105" s="121" t="s">
        <v>211</v>
      </c>
      <c r="G105" s="121" t="s">
        <v>243</v>
      </c>
      <c r="H105" s="16">
        <f t="shared" si="29"/>
        <v>600</v>
      </c>
      <c r="I105" s="16">
        <v>2023.4</v>
      </c>
      <c r="J105" s="121">
        <f>H105+H106*5</f>
        <v>4400</v>
      </c>
      <c r="K105" s="121">
        <f>J105/2</f>
        <v>2200</v>
      </c>
      <c r="L105" s="121">
        <f>J105/4</f>
        <v>1100</v>
      </c>
      <c r="M105" s="113">
        <f>J105/4</f>
        <v>1100</v>
      </c>
      <c r="N105" s="110">
        <f>SUM(K105:M106)</f>
        <v>4400</v>
      </c>
    </row>
    <row r="106" spans="1:14" s="4" customFormat="1" ht="30" customHeight="1">
      <c r="A106" s="121"/>
      <c r="B106" s="121"/>
      <c r="C106" s="32"/>
      <c r="D106" s="32"/>
      <c r="E106" s="128"/>
      <c r="F106" s="121"/>
      <c r="G106" s="121"/>
      <c r="H106" s="16">
        <f t="shared" si="30"/>
        <v>760</v>
      </c>
      <c r="I106" s="16" t="s">
        <v>150</v>
      </c>
      <c r="J106" s="121"/>
      <c r="K106" s="121"/>
      <c r="L106" s="121"/>
      <c r="M106" s="114"/>
      <c r="N106" s="111"/>
    </row>
    <row r="107" spans="1:14" s="4" customFormat="1" ht="30" customHeight="1">
      <c r="A107" s="121">
        <v>74</v>
      </c>
      <c r="B107" s="121"/>
      <c r="C107" s="16"/>
      <c r="D107" s="16"/>
      <c r="E107" s="121" t="s">
        <v>297</v>
      </c>
      <c r="F107" s="121" t="s">
        <v>211</v>
      </c>
      <c r="G107" s="121" t="s">
        <v>243</v>
      </c>
      <c r="H107" s="16">
        <f t="shared" si="29"/>
        <v>600</v>
      </c>
      <c r="I107" s="16">
        <v>2023.4</v>
      </c>
      <c r="J107" s="121">
        <f>H107+H108*5</f>
        <v>4400</v>
      </c>
      <c r="K107" s="121">
        <f t="shared" ref="K107:K115" si="31">J107/2</f>
        <v>2200</v>
      </c>
      <c r="L107" s="121">
        <f>J107/4</f>
        <v>1100</v>
      </c>
      <c r="M107" s="113">
        <f>J107/4</f>
        <v>1100</v>
      </c>
      <c r="N107" s="110">
        <f>SUM(K107:M108)</f>
        <v>4400</v>
      </c>
    </row>
    <row r="108" spans="1:14" s="4" customFormat="1" ht="30" customHeight="1">
      <c r="A108" s="121"/>
      <c r="B108" s="121"/>
      <c r="C108" s="16"/>
      <c r="D108" s="16"/>
      <c r="E108" s="121"/>
      <c r="F108" s="121"/>
      <c r="G108" s="121"/>
      <c r="H108" s="16">
        <f t="shared" si="30"/>
        <v>760</v>
      </c>
      <c r="I108" s="16" t="s">
        <v>150</v>
      </c>
      <c r="J108" s="121"/>
      <c r="K108" s="121"/>
      <c r="L108" s="121"/>
      <c r="M108" s="114"/>
      <c r="N108" s="111"/>
    </row>
    <row r="109" spans="1:14" ht="30" customHeight="1">
      <c r="A109" s="16">
        <v>75</v>
      </c>
      <c r="B109" s="16" t="s">
        <v>47</v>
      </c>
      <c r="C109" s="16"/>
      <c r="D109" s="16"/>
      <c r="E109" s="16" t="s">
        <v>298</v>
      </c>
      <c r="F109" s="16" t="s">
        <v>299</v>
      </c>
      <c r="G109" s="16" t="s">
        <v>167</v>
      </c>
      <c r="H109" s="16">
        <f>800*(2*0.05+0.4)</f>
        <v>400</v>
      </c>
      <c r="I109" s="16" t="s">
        <v>157</v>
      </c>
      <c r="J109" s="16">
        <f>H109*2</f>
        <v>800</v>
      </c>
      <c r="K109" s="16">
        <v>400</v>
      </c>
      <c r="L109" s="16">
        <f>J109/4</f>
        <v>200</v>
      </c>
      <c r="M109" s="26">
        <f>J109/4</f>
        <v>200</v>
      </c>
      <c r="N109" s="18">
        <f>SUM(K109:M109)</f>
        <v>800</v>
      </c>
    </row>
    <row r="110" spans="1:14" s="5" customFormat="1" ht="30" customHeight="1">
      <c r="A110" s="117" t="s">
        <v>49</v>
      </c>
      <c r="B110" s="117"/>
      <c r="C110" s="117"/>
      <c r="D110" s="117"/>
      <c r="E110" s="117"/>
      <c r="F110" s="117"/>
      <c r="G110" s="117"/>
      <c r="H110" s="117"/>
      <c r="I110" s="117"/>
      <c r="J110" s="18">
        <f>SUM(J39:J109)</f>
        <v>155000</v>
      </c>
      <c r="K110" s="18">
        <f>SUM(K39:K109)</f>
        <v>77500</v>
      </c>
      <c r="L110" s="18">
        <f>SUM(L39:L109)</f>
        <v>38750</v>
      </c>
      <c r="M110" s="18">
        <f>SUM(M39:M109)</f>
        <v>38750</v>
      </c>
      <c r="N110" s="18">
        <f>SUM(N39:N109)</f>
        <v>155000</v>
      </c>
    </row>
    <row r="111" spans="1:14" ht="30" customHeight="1">
      <c r="A111" s="16">
        <v>76</v>
      </c>
      <c r="B111" s="121" t="s">
        <v>37</v>
      </c>
      <c r="C111" s="16"/>
      <c r="D111" s="16"/>
      <c r="E111" s="16" t="s">
        <v>300</v>
      </c>
      <c r="F111" s="16" t="s">
        <v>159</v>
      </c>
      <c r="G111" s="16" t="s">
        <v>301</v>
      </c>
      <c r="H111" s="16">
        <v>800</v>
      </c>
      <c r="I111" s="16" t="s">
        <v>153</v>
      </c>
      <c r="J111" s="16">
        <v>4800</v>
      </c>
      <c r="K111" s="16">
        <f t="shared" si="31"/>
        <v>2400</v>
      </c>
      <c r="L111" s="16">
        <f>J111/4</f>
        <v>1200</v>
      </c>
      <c r="M111" s="26">
        <f>J111/4</f>
        <v>1200</v>
      </c>
      <c r="N111" s="18">
        <f>SUM(K111:M111)</f>
        <v>4800</v>
      </c>
    </row>
    <row r="112" spans="1:14" ht="30" customHeight="1">
      <c r="A112" s="16">
        <v>77</v>
      </c>
      <c r="B112" s="121"/>
      <c r="C112" s="16"/>
      <c r="D112" s="16"/>
      <c r="E112" s="16" t="s">
        <v>302</v>
      </c>
      <c r="F112" s="16" t="s">
        <v>159</v>
      </c>
      <c r="G112" s="16" t="s">
        <v>303</v>
      </c>
      <c r="H112" s="16">
        <f>800*(8*0.05+0.4)</f>
        <v>640</v>
      </c>
      <c r="I112" s="16" t="s">
        <v>153</v>
      </c>
      <c r="J112" s="16">
        <f t="shared" ref="J112:J115" si="32">H112*6</f>
        <v>3840</v>
      </c>
      <c r="K112" s="16">
        <f t="shared" si="31"/>
        <v>1920</v>
      </c>
      <c r="L112" s="16">
        <f>J112/4</f>
        <v>960</v>
      </c>
      <c r="M112" s="26">
        <f>J112/4</f>
        <v>960</v>
      </c>
      <c r="N112" s="18">
        <f>SUM(K112:M112)</f>
        <v>3840</v>
      </c>
    </row>
    <row r="113" spans="1:14" ht="30" customHeight="1">
      <c r="A113" s="16">
        <v>78</v>
      </c>
      <c r="B113" s="121"/>
      <c r="C113" s="16"/>
      <c r="D113" s="16"/>
      <c r="E113" s="16" t="s">
        <v>304</v>
      </c>
      <c r="F113" s="16" t="s">
        <v>159</v>
      </c>
      <c r="G113" s="16" t="s">
        <v>305</v>
      </c>
      <c r="H113" s="16">
        <f>800*(8*0.05+0.4)</f>
        <v>640</v>
      </c>
      <c r="I113" s="16" t="s">
        <v>153</v>
      </c>
      <c r="J113" s="16">
        <f t="shared" si="32"/>
        <v>3840</v>
      </c>
      <c r="K113" s="16">
        <f t="shared" si="31"/>
        <v>1920</v>
      </c>
      <c r="L113" s="16">
        <f>J113/4</f>
        <v>960</v>
      </c>
      <c r="M113" s="26">
        <f>J113/4</f>
        <v>960</v>
      </c>
      <c r="N113" s="18">
        <f>SUM(K113:M113)</f>
        <v>3840</v>
      </c>
    </row>
    <row r="114" spans="1:14" ht="30" customHeight="1">
      <c r="A114" s="16">
        <v>79</v>
      </c>
      <c r="B114" s="121"/>
      <c r="C114" s="16"/>
      <c r="D114" s="16"/>
      <c r="E114" s="16" t="s">
        <v>306</v>
      </c>
      <c r="F114" s="16" t="s">
        <v>307</v>
      </c>
      <c r="G114" s="16" t="s">
        <v>308</v>
      </c>
      <c r="H114" s="16">
        <v>800</v>
      </c>
      <c r="I114" s="16" t="s">
        <v>153</v>
      </c>
      <c r="J114" s="16">
        <v>4800</v>
      </c>
      <c r="K114" s="16">
        <f t="shared" si="31"/>
        <v>2400</v>
      </c>
      <c r="L114" s="16">
        <f>J114/4</f>
        <v>1200</v>
      </c>
      <c r="M114" s="26">
        <f>J114/4</f>
        <v>1200</v>
      </c>
      <c r="N114" s="18">
        <f>SUM(K114:M114)</f>
        <v>4800</v>
      </c>
    </row>
    <row r="115" spans="1:14" ht="30" customHeight="1">
      <c r="A115" s="16">
        <v>80</v>
      </c>
      <c r="B115" s="121"/>
      <c r="C115" s="16"/>
      <c r="D115" s="16"/>
      <c r="E115" s="16" t="s">
        <v>309</v>
      </c>
      <c r="F115" s="16" t="s">
        <v>177</v>
      </c>
      <c r="G115" s="16" t="s">
        <v>310</v>
      </c>
      <c r="H115" s="16">
        <f>800*(5*0.05+0.4)</f>
        <v>520</v>
      </c>
      <c r="I115" s="16" t="s">
        <v>153</v>
      </c>
      <c r="J115" s="16">
        <f t="shared" si="32"/>
        <v>3120</v>
      </c>
      <c r="K115" s="16">
        <f t="shared" si="31"/>
        <v>1560</v>
      </c>
      <c r="L115" s="16">
        <f>J115/4</f>
        <v>780</v>
      </c>
      <c r="M115" s="26">
        <f>J115/4</f>
        <v>780</v>
      </c>
      <c r="N115" s="18">
        <f>SUM(K115:M115)</f>
        <v>3120</v>
      </c>
    </row>
    <row r="116" spans="1:14" s="11" customFormat="1" ht="30" customHeight="1">
      <c r="A116" s="131" t="s">
        <v>39</v>
      </c>
      <c r="B116" s="131"/>
      <c r="C116" s="131"/>
      <c r="D116" s="131"/>
      <c r="E116" s="131"/>
      <c r="F116" s="131"/>
      <c r="G116" s="131"/>
      <c r="H116" s="131"/>
      <c r="I116" s="131"/>
      <c r="J116" s="20">
        <f>SUM(J111:J115)</f>
        <v>20400</v>
      </c>
      <c r="K116" s="20">
        <f>SUM(K111:K115)</f>
        <v>10200</v>
      </c>
      <c r="L116" s="20">
        <f>SUM(L111:L115)</f>
        <v>5100</v>
      </c>
      <c r="M116" s="20">
        <f>SUM(M111:M115)</f>
        <v>5100</v>
      </c>
      <c r="N116" s="20">
        <f>SUM(N111:N115)</f>
        <v>20400</v>
      </c>
    </row>
    <row r="117" spans="1:14" ht="30" customHeight="1">
      <c r="A117" s="131" t="s">
        <v>57</v>
      </c>
      <c r="B117" s="131"/>
      <c r="C117" s="131"/>
      <c r="D117" s="131"/>
      <c r="E117" s="131"/>
      <c r="F117" s="131"/>
      <c r="G117" s="131"/>
      <c r="H117" s="131"/>
      <c r="I117" s="131"/>
      <c r="J117" s="20">
        <f>J8+J13+J26+J38+J110+J116</f>
        <v>226440</v>
      </c>
      <c r="K117" s="20">
        <f>K8+K13+K26+K38+K110+K116</f>
        <v>113220</v>
      </c>
      <c r="L117" s="20">
        <f>L8+L13+L26+L38+L110+L116</f>
        <v>54620</v>
      </c>
      <c r="M117" s="20">
        <f>M8+M13+M26+M38+M110+M116</f>
        <v>58600</v>
      </c>
      <c r="N117" s="20">
        <f>N8+N13+N26+N38+N110+N116</f>
        <v>226440</v>
      </c>
    </row>
  </sheetData>
  <mergeCells count="257">
    <mergeCell ref="A1:N1"/>
    <mergeCell ref="L2:M2"/>
    <mergeCell ref="A8:I8"/>
    <mergeCell ref="A13:I13"/>
    <mergeCell ref="A26:I26"/>
    <mergeCell ref="A38:I38"/>
    <mergeCell ref="A110:I110"/>
    <mergeCell ref="A116:I116"/>
    <mergeCell ref="A117:I117"/>
    <mergeCell ref="A2:A3"/>
    <mergeCell ref="A6:A7"/>
    <mergeCell ref="A9:A10"/>
    <mergeCell ref="A14:A15"/>
    <mergeCell ref="A16:A17"/>
    <mergeCell ref="A18:A19"/>
    <mergeCell ref="A28:A29"/>
    <mergeCell ref="A31:A32"/>
    <mergeCell ref="A39:A41"/>
    <mergeCell ref="A42:A43"/>
    <mergeCell ref="A45:A46"/>
    <mergeCell ref="A47:A49"/>
    <mergeCell ref="A54:A55"/>
    <mergeCell ref="A60:A61"/>
    <mergeCell ref="A63:A64"/>
    <mergeCell ref="A107:A108"/>
    <mergeCell ref="B2:B3"/>
    <mergeCell ref="B5:B7"/>
    <mergeCell ref="B9:B12"/>
    <mergeCell ref="B14:B15"/>
    <mergeCell ref="B16:B25"/>
    <mergeCell ref="B27:B32"/>
    <mergeCell ref="B33:B37"/>
    <mergeCell ref="B39:B108"/>
    <mergeCell ref="A65:A66"/>
    <mergeCell ref="A80:A81"/>
    <mergeCell ref="A85:A86"/>
    <mergeCell ref="A90:A91"/>
    <mergeCell ref="A93:A94"/>
    <mergeCell ref="A96:A97"/>
    <mergeCell ref="A99:A100"/>
    <mergeCell ref="A102:A104"/>
    <mergeCell ref="A105:A106"/>
    <mergeCell ref="B111:B115"/>
    <mergeCell ref="C2:C3"/>
    <mergeCell ref="C5:C7"/>
    <mergeCell ref="C9:C12"/>
    <mergeCell ref="C14:C15"/>
    <mergeCell ref="C16:C25"/>
    <mergeCell ref="C27:C32"/>
    <mergeCell ref="C33:C37"/>
    <mergeCell ref="D2:D3"/>
    <mergeCell ref="D5:D7"/>
    <mergeCell ref="D9:D12"/>
    <mergeCell ref="D14:D15"/>
    <mergeCell ref="D16:D25"/>
    <mergeCell ref="D27:D32"/>
    <mergeCell ref="D33:D37"/>
    <mergeCell ref="E2:E3"/>
    <mergeCell ref="E6:E7"/>
    <mergeCell ref="E9:E10"/>
    <mergeCell ref="E14:E15"/>
    <mergeCell ref="E16:E17"/>
    <mergeCell ref="E18:E19"/>
    <mergeCell ref="E28:E29"/>
    <mergeCell ref="E31:E32"/>
    <mergeCell ref="E39:E41"/>
    <mergeCell ref="E42:E43"/>
    <mergeCell ref="E45:E46"/>
    <mergeCell ref="E47:E49"/>
    <mergeCell ref="E54:E55"/>
    <mergeCell ref="E60:E61"/>
    <mergeCell ref="E63:E64"/>
    <mergeCell ref="E65:E66"/>
    <mergeCell ref="E80:E81"/>
    <mergeCell ref="E85:E86"/>
    <mergeCell ref="E90:E91"/>
    <mergeCell ref="E93:E94"/>
    <mergeCell ref="E96:E97"/>
    <mergeCell ref="E99:E100"/>
    <mergeCell ref="E102:E104"/>
    <mergeCell ref="E105:E106"/>
    <mergeCell ref="E107:E108"/>
    <mergeCell ref="F2:F3"/>
    <mergeCell ref="F6:F7"/>
    <mergeCell ref="F9:F10"/>
    <mergeCell ref="F14:F15"/>
    <mergeCell ref="F16:F17"/>
    <mergeCell ref="F18:F19"/>
    <mergeCell ref="F28:F29"/>
    <mergeCell ref="F31:F32"/>
    <mergeCell ref="F39:F41"/>
    <mergeCell ref="F42:F43"/>
    <mergeCell ref="F45:F46"/>
    <mergeCell ref="F47:F49"/>
    <mergeCell ref="F54:F55"/>
    <mergeCell ref="F60:F61"/>
    <mergeCell ref="F63:F64"/>
    <mergeCell ref="F65:F66"/>
    <mergeCell ref="F80:F81"/>
    <mergeCell ref="F85:F86"/>
    <mergeCell ref="F90:F91"/>
    <mergeCell ref="F93:F94"/>
    <mergeCell ref="F96:F97"/>
    <mergeCell ref="F99:F100"/>
    <mergeCell ref="F102:F104"/>
    <mergeCell ref="F105:F106"/>
    <mergeCell ref="F107:F108"/>
    <mergeCell ref="G2:G3"/>
    <mergeCell ref="G6:G7"/>
    <mergeCell ref="G9:G10"/>
    <mergeCell ref="G14:G15"/>
    <mergeCell ref="G16:G17"/>
    <mergeCell ref="G18:G19"/>
    <mergeCell ref="G28:G29"/>
    <mergeCell ref="G31:G32"/>
    <mergeCell ref="G39:G41"/>
    <mergeCell ref="G42:G43"/>
    <mergeCell ref="G45:G46"/>
    <mergeCell ref="G47:G49"/>
    <mergeCell ref="G54:G55"/>
    <mergeCell ref="G60:G61"/>
    <mergeCell ref="G63:G64"/>
    <mergeCell ref="G65:G66"/>
    <mergeCell ref="G80:G81"/>
    <mergeCell ref="G85:G86"/>
    <mergeCell ref="G90:G91"/>
    <mergeCell ref="G93:G94"/>
    <mergeCell ref="G96:G97"/>
    <mergeCell ref="G99:G100"/>
    <mergeCell ref="G102:G104"/>
    <mergeCell ref="G105:G106"/>
    <mergeCell ref="G107:G108"/>
    <mergeCell ref="H2:H3"/>
    <mergeCell ref="I2:I3"/>
    <mergeCell ref="J2:J3"/>
    <mergeCell ref="J6:J7"/>
    <mergeCell ref="J9:J10"/>
    <mergeCell ref="J14:J15"/>
    <mergeCell ref="J16:J17"/>
    <mergeCell ref="J18:J19"/>
    <mergeCell ref="J28:J29"/>
    <mergeCell ref="J31:J32"/>
    <mergeCell ref="J39:J41"/>
    <mergeCell ref="J42:J43"/>
    <mergeCell ref="J45:J46"/>
    <mergeCell ref="J47:J49"/>
    <mergeCell ref="J54:J55"/>
    <mergeCell ref="J60:J61"/>
    <mergeCell ref="J63:J64"/>
    <mergeCell ref="J65:J66"/>
    <mergeCell ref="J80:J81"/>
    <mergeCell ref="J85:J86"/>
    <mergeCell ref="J90:J91"/>
    <mergeCell ref="J93:J94"/>
    <mergeCell ref="J96:J97"/>
    <mergeCell ref="J99:J100"/>
    <mergeCell ref="J102:J104"/>
    <mergeCell ref="J105:J106"/>
    <mergeCell ref="J107:J108"/>
    <mergeCell ref="K2:K3"/>
    <mergeCell ref="K6:K7"/>
    <mergeCell ref="K9:K10"/>
    <mergeCell ref="K14:K15"/>
    <mergeCell ref="K16:K17"/>
    <mergeCell ref="K18:K19"/>
    <mergeCell ref="K28:K29"/>
    <mergeCell ref="K31:K32"/>
    <mergeCell ref="K39:K41"/>
    <mergeCell ref="K42:K43"/>
    <mergeCell ref="K45:K46"/>
    <mergeCell ref="K47:K49"/>
    <mergeCell ref="K54:K55"/>
    <mergeCell ref="K60:K61"/>
    <mergeCell ref="K63:K64"/>
    <mergeCell ref="K65:K66"/>
    <mergeCell ref="K80:K81"/>
    <mergeCell ref="K85:K86"/>
    <mergeCell ref="K90:K91"/>
    <mergeCell ref="K93:K94"/>
    <mergeCell ref="K96:K97"/>
    <mergeCell ref="K99:K100"/>
    <mergeCell ref="K102:K104"/>
    <mergeCell ref="K105:K106"/>
    <mergeCell ref="K107:K108"/>
    <mergeCell ref="L6:L7"/>
    <mergeCell ref="L9:L10"/>
    <mergeCell ref="L14:L15"/>
    <mergeCell ref="L16:L17"/>
    <mergeCell ref="L18:L19"/>
    <mergeCell ref="L28:L29"/>
    <mergeCell ref="L31:L32"/>
    <mergeCell ref="L39:L41"/>
    <mergeCell ref="L42:L43"/>
    <mergeCell ref="L45:L46"/>
    <mergeCell ref="L47:L49"/>
    <mergeCell ref="L54:L55"/>
    <mergeCell ref="L60:L61"/>
    <mergeCell ref="L63:L64"/>
    <mergeCell ref="L65:L66"/>
    <mergeCell ref="L80:L81"/>
    <mergeCell ref="L85:L86"/>
    <mergeCell ref="L93:L94"/>
    <mergeCell ref="L96:L97"/>
    <mergeCell ref="L99:L100"/>
    <mergeCell ref="L102:L104"/>
    <mergeCell ref="L105:L106"/>
    <mergeCell ref="L107:L108"/>
    <mergeCell ref="M6:M7"/>
    <mergeCell ref="M9:M10"/>
    <mergeCell ref="M14:M15"/>
    <mergeCell ref="M16:M17"/>
    <mergeCell ref="M18:M19"/>
    <mergeCell ref="M28:M29"/>
    <mergeCell ref="M31:M32"/>
    <mergeCell ref="M39:M41"/>
    <mergeCell ref="M42:M43"/>
    <mergeCell ref="M45:M46"/>
    <mergeCell ref="M47:M49"/>
    <mergeCell ref="M54:M55"/>
    <mergeCell ref="M60:M61"/>
    <mergeCell ref="M63:M64"/>
    <mergeCell ref="M65:M66"/>
    <mergeCell ref="M80:M81"/>
    <mergeCell ref="M85:M86"/>
    <mergeCell ref="N42:N43"/>
    <mergeCell ref="N45:N46"/>
    <mergeCell ref="N47:N49"/>
    <mergeCell ref="N54:N55"/>
    <mergeCell ref="N60:N61"/>
    <mergeCell ref="N63:N64"/>
    <mergeCell ref="N65:N66"/>
    <mergeCell ref="N80:N81"/>
    <mergeCell ref="L90:L91"/>
    <mergeCell ref="N2:N3"/>
    <mergeCell ref="N6:N7"/>
    <mergeCell ref="N9:N10"/>
    <mergeCell ref="N14:N15"/>
    <mergeCell ref="N16:N17"/>
    <mergeCell ref="N18:N19"/>
    <mergeCell ref="N28:N29"/>
    <mergeCell ref="N31:N32"/>
    <mergeCell ref="N39:N41"/>
    <mergeCell ref="N85:N86"/>
    <mergeCell ref="N90:N91"/>
    <mergeCell ref="N93:N94"/>
    <mergeCell ref="N96:N97"/>
    <mergeCell ref="N99:N100"/>
    <mergeCell ref="N102:N104"/>
    <mergeCell ref="N105:N106"/>
    <mergeCell ref="N107:N108"/>
    <mergeCell ref="M90:M91"/>
    <mergeCell ref="M93:M94"/>
    <mergeCell ref="M96:M97"/>
    <mergeCell ref="M99:M100"/>
    <mergeCell ref="M102:M104"/>
    <mergeCell ref="M105:M106"/>
    <mergeCell ref="M107:M108"/>
  </mergeCells>
  <phoneticPr fontId="24" type="noConversion"/>
  <pageMargins left="0.75138888888888899" right="0.75138888888888899" top="0.78680555555555598" bottom="0.78680555555555598" header="0.5" footer="0.5"/>
  <pageSetup paperSize="9" scale="9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3季度运营补贴</vt:lpstr>
      <vt:lpstr>下半年床位建设补贴</vt:lpstr>
      <vt:lpstr>入职奖励</vt:lpstr>
      <vt:lpstr>岗位津贴</vt:lpstr>
      <vt:lpstr>'3季度运营补贴'!Print_Titles</vt:lpstr>
      <vt:lpstr>岗位津贴!Print_Titles</vt:lpstr>
      <vt:lpstr>入职奖励!Print_Titles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liuxiaoxu</dc:creator>
  <cp:lastModifiedBy>黄蓉</cp:lastModifiedBy>
  <dcterms:created xsi:type="dcterms:W3CDTF">2024-01-17T22:40:00Z</dcterms:created>
  <dcterms:modified xsi:type="dcterms:W3CDTF">2024-04-12T08:50:19Z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04BDF6AF1CDF809DC224A665D25F59EC_41</vt:lpwstr>
  </property>
  <property fmtid="{D5CDD505-2E9C-101B-9397-08002B2CF9AE}" pid="3" name="KSOProductBuildVer">
    <vt:lpwstr>2052-12.1.0.16417</vt:lpwstr>
  </property>
</Properties>
</file>