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12375"/>
  </bookViews>
  <sheets>
    <sheet name="Sheet1" sheetId="1" r:id="rId1"/>
  </sheets>
  <definedNames>
    <definedName name="_xlnm.Print_Titles" localSheetId="0">Sheet1!$2:$4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/>
  <c r="M39"/>
  <c r="L39"/>
  <c r="K39"/>
  <c r="J39"/>
  <c r="H39"/>
  <c r="G39"/>
  <c r="F39"/>
  <c r="E39"/>
  <c r="D39"/>
  <c r="N38"/>
  <c r="M38"/>
  <c r="L38"/>
  <c r="K38"/>
  <c r="J38"/>
  <c r="H38"/>
  <c r="G38"/>
  <c r="F38"/>
  <c r="E38"/>
  <c r="D38"/>
  <c r="N37"/>
  <c r="M37"/>
  <c r="L37"/>
  <c r="K37"/>
  <c r="J37"/>
  <c r="H37"/>
  <c r="G37"/>
  <c r="E37"/>
  <c r="N36"/>
  <c r="M36"/>
  <c r="L36"/>
  <c r="K36"/>
  <c r="J36"/>
  <c r="H36"/>
  <c r="G36"/>
  <c r="E36"/>
  <c r="N35"/>
  <c r="M35"/>
  <c r="L35"/>
  <c r="K35"/>
  <c r="J35"/>
  <c r="H35"/>
  <c r="G35"/>
  <c r="F35"/>
  <c r="E35"/>
  <c r="D35"/>
  <c r="N34"/>
  <c r="M34"/>
  <c r="L34"/>
  <c r="K34"/>
  <c r="J34"/>
  <c r="H34"/>
  <c r="G34"/>
  <c r="E34"/>
  <c r="N33"/>
  <c r="M33"/>
  <c r="L33"/>
  <c r="K33"/>
  <c r="J33"/>
  <c r="H33"/>
  <c r="G33"/>
  <c r="F33"/>
  <c r="E33"/>
  <c r="D33"/>
  <c r="N32"/>
  <c r="M32"/>
  <c r="L32"/>
  <c r="K32"/>
  <c r="J32"/>
  <c r="H32"/>
  <c r="G32"/>
  <c r="E32"/>
  <c r="N31"/>
  <c r="M31"/>
  <c r="L31"/>
  <c r="K31"/>
  <c r="J31"/>
  <c r="H31"/>
  <c r="G31"/>
  <c r="F31"/>
  <c r="E31"/>
  <c r="D31"/>
  <c r="N30"/>
  <c r="M30"/>
  <c r="L30"/>
  <c r="K30"/>
  <c r="J30"/>
  <c r="H30"/>
  <c r="G30"/>
  <c r="E30"/>
  <c r="N29"/>
  <c r="M29"/>
  <c r="L29"/>
  <c r="K29"/>
  <c r="J29"/>
  <c r="H29"/>
  <c r="G29"/>
  <c r="E29"/>
  <c r="N28"/>
  <c r="M28"/>
  <c r="L28"/>
  <c r="K28"/>
  <c r="J28"/>
  <c r="H28"/>
  <c r="G28"/>
  <c r="E28"/>
  <c r="N27"/>
  <c r="M27"/>
  <c r="L27"/>
  <c r="K27"/>
  <c r="J27"/>
  <c r="H27"/>
  <c r="G27"/>
  <c r="F27"/>
  <c r="E27"/>
  <c r="D27"/>
  <c r="N26"/>
  <c r="M26"/>
  <c r="L26"/>
  <c r="K26"/>
  <c r="J26"/>
  <c r="H26"/>
  <c r="G26"/>
  <c r="E26"/>
  <c r="N25"/>
  <c r="M25"/>
  <c r="L25"/>
  <c r="K25"/>
  <c r="J25"/>
  <c r="H25"/>
  <c r="G25"/>
  <c r="F25"/>
  <c r="E25"/>
  <c r="D25"/>
  <c r="N24"/>
  <c r="M24"/>
  <c r="K24"/>
  <c r="J24"/>
  <c r="H24"/>
  <c r="G24"/>
  <c r="E24"/>
  <c r="N23"/>
  <c r="M23"/>
  <c r="K23"/>
  <c r="J23"/>
  <c r="H23"/>
  <c r="G23"/>
  <c r="E23"/>
  <c r="N22"/>
  <c r="M22"/>
  <c r="L22"/>
  <c r="K22"/>
  <c r="J22"/>
  <c r="H22"/>
  <c r="G22"/>
  <c r="F22"/>
  <c r="E22"/>
  <c r="D22"/>
  <c r="N21"/>
  <c r="M21"/>
  <c r="L21"/>
  <c r="K21"/>
  <c r="J21"/>
  <c r="H21"/>
  <c r="G21"/>
  <c r="E21"/>
  <c r="N20"/>
  <c r="M20"/>
  <c r="L20"/>
  <c r="K20"/>
  <c r="J20"/>
  <c r="H20"/>
  <c r="G20"/>
  <c r="E20"/>
  <c r="N19"/>
  <c r="M19"/>
  <c r="L19"/>
  <c r="K19"/>
  <c r="J19"/>
  <c r="H19"/>
  <c r="G19"/>
  <c r="F19"/>
  <c r="E19"/>
  <c r="D19"/>
  <c r="N18"/>
  <c r="M18"/>
  <c r="L18"/>
  <c r="K18"/>
  <c r="J18"/>
  <c r="H18"/>
  <c r="G18"/>
  <c r="E18"/>
  <c r="N17"/>
  <c r="M17"/>
  <c r="L17"/>
  <c r="K17"/>
  <c r="J17"/>
  <c r="H17"/>
  <c r="G17"/>
  <c r="E17"/>
  <c r="N16"/>
  <c r="M16"/>
  <c r="L16"/>
  <c r="K16"/>
  <c r="J16"/>
  <c r="H16"/>
  <c r="G16"/>
  <c r="E16"/>
  <c r="N15"/>
  <c r="M15"/>
  <c r="L15"/>
  <c r="K15"/>
  <c r="J15"/>
  <c r="H15"/>
  <c r="G15"/>
  <c r="E15"/>
  <c r="N14"/>
  <c r="M14"/>
  <c r="L14"/>
  <c r="K14"/>
  <c r="J14"/>
  <c r="H14"/>
  <c r="G14"/>
  <c r="E14"/>
  <c r="N13"/>
  <c r="M13"/>
  <c r="L13"/>
  <c r="K13"/>
  <c r="J13"/>
  <c r="H13"/>
  <c r="G13"/>
  <c r="E13"/>
  <c r="N12"/>
  <c r="M12"/>
  <c r="L12"/>
  <c r="K12"/>
  <c r="J12"/>
  <c r="H12"/>
  <c r="G12"/>
  <c r="E12"/>
  <c r="N11"/>
  <c r="M11"/>
  <c r="L11"/>
  <c r="K11"/>
  <c r="J11"/>
  <c r="H11"/>
  <c r="G11"/>
  <c r="E11"/>
  <c r="N10"/>
  <c r="M10"/>
  <c r="L10"/>
  <c r="K10"/>
  <c r="J10"/>
  <c r="H10"/>
  <c r="G10"/>
  <c r="E10"/>
  <c r="N9"/>
  <c r="M9"/>
  <c r="L9"/>
  <c r="K9"/>
  <c r="J9"/>
  <c r="H9"/>
  <c r="G9"/>
  <c r="F9"/>
  <c r="E9"/>
  <c r="D9"/>
  <c r="N8"/>
  <c r="M8"/>
  <c r="L8"/>
  <c r="K8"/>
  <c r="J8"/>
  <c r="H8"/>
  <c r="G8"/>
  <c r="E8"/>
  <c r="N7"/>
  <c r="M7"/>
  <c r="L7"/>
  <c r="K7"/>
  <c r="J7"/>
  <c r="H7"/>
  <c r="G7"/>
  <c r="E7"/>
  <c r="N6"/>
  <c r="M6"/>
  <c r="L6"/>
  <c r="K6"/>
  <c r="J6"/>
  <c r="H6"/>
  <c r="G6"/>
  <c r="E6"/>
  <c r="N5"/>
  <c r="M5"/>
  <c r="L5"/>
  <c r="K5"/>
  <c r="J5"/>
  <c r="H5"/>
  <c r="G5"/>
  <c r="E5"/>
</calcChain>
</file>

<file path=xl/sharedStrings.xml><?xml version="1.0" encoding="utf-8"?>
<sst xmlns="http://schemas.openxmlformats.org/spreadsheetml/2006/main" count="90" uniqueCount="59">
  <si>
    <t>序号</t>
  </si>
  <si>
    <t>机构名称</t>
  </si>
  <si>
    <t>机构等级</t>
  </si>
  <si>
    <t>运营补贴</t>
  </si>
  <si>
    <t>基准补贴总金额</t>
  </si>
  <si>
    <t>等级系数</t>
  </si>
  <si>
    <t>补贴总金额
（基准补贴总金额*等级系数）</t>
  </si>
  <si>
    <t>市补贴金额（50%）</t>
  </si>
  <si>
    <t>区补贴金额（50%）</t>
  </si>
  <si>
    <t>实发金额</t>
  </si>
  <si>
    <t>介助</t>
  </si>
  <si>
    <t>介护</t>
  </si>
  <si>
    <t>人次</t>
  </si>
  <si>
    <t>金额</t>
  </si>
  <si>
    <t>区</t>
  </si>
  <si>
    <t>街道</t>
  </si>
  <si>
    <t>南京市江宁区东山街道桃园老年公寓</t>
  </si>
  <si>
    <t>一级</t>
  </si>
  <si>
    <t>南京江宁幸福园老年公寓</t>
  </si>
  <si>
    <t>三级</t>
  </si>
  <si>
    <t>南京市江宁区东山街道三槐大里老年公寓</t>
  </si>
  <si>
    <t>南京朗诗常青藤养老服务有限公司新颐分公司</t>
  </si>
  <si>
    <t>四级</t>
  </si>
  <si>
    <t>小计（东山街道）</t>
  </si>
  <si>
    <t>/</t>
  </si>
  <si>
    <t>南京江宁金华老年护养院</t>
  </si>
  <si>
    <t>南京江宁荣平老年康乐中心</t>
  </si>
  <si>
    <t>二级</t>
  </si>
  <si>
    <t>南京江宁广慈苑老年公寓</t>
  </si>
  <si>
    <t>南京市宏善护养院</t>
  </si>
  <si>
    <t>南京悦诚养老服务有限公司</t>
  </si>
  <si>
    <t>南京宁慧幸福养老服务有限公司江宁清水亭分公司</t>
  </si>
  <si>
    <t>南京宁慧幸福养老服务有限公司江宁兰台街分公司</t>
  </si>
  <si>
    <t>南京市江宁区悦华秣陵安养院</t>
  </si>
  <si>
    <t>南京悦华沐和苑养老服务有限公司</t>
  </si>
  <si>
    <t>小计（秣陵街道）</t>
  </si>
  <si>
    <t>南京金康天地护养院</t>
  </si>
  <si>
    <t>江苏大慈怀汤山养老服务有限公司</t>
  </si>
  <si>
    <t>小计（汤山街道）</t>
  </si>
  <si>
    <t>南京江宁云华养老院</t>
  </si>
  <si>
    <t>南京江宁百善老年公寓</t>
  </si>
  <si>
    <t>小计（麒麟街道）</t>
  </si>
  <si>
    <t>南京市江宁区悦华谷里安养院</t>
  </si>
  <si>
    <t>小计（谷里街道）</t>
  </si>
  <si>
    <t>南京瑞芝康健老年公寓</t>
  </si>
  <si>
    <t>五级</t>
  </si>
  <si>
    <t>南京利安康乐养老服务有限公司</t>
  </si>
  <si>
    <t>南京江宁沐春园护理院</t>
  </si>
  <si>
    <t>小计（淳化街道）</t>
  </si>
  <si>
    <t>南京瑞芝康健滨江颐养院</t>
  </si>
  <si>
    <t>小计（江宁街道）</t>
  </si>
  <si>
    <t>南京沁夕阳养老护理服务有限公司</t>
  </si>
  <si>
    <t>小计（湖熟街道）</t>
  </si>
  <si>
    <t>南京江宁晚情苑老年公寓</t>
  </si>
  <si>
    <t>南京市江宁区国弘护养院</t>
  </si>
  <si>
    <t>小计（横溪街道）</t>
  </si>
  <si>
    <t>合计</t>
  </si>
  <si>
    <t>注：根据《关于印发&lt;江宁区养老机构财政补贴资金管理办法（暂行）&gt;的通知》（江宁民发〔2023〕32号）和《关于集中反馈2023年度安全隐患整改情况的通知》文件要求，现对在上级部门依法实施的安全检查中，未按时限、要求等进行整改的机构（南京朗诗常青藤养老服务有限公司新颐分公司、南京江宁荣平老年康乐中心、南京市宏善护养院、南京悦诚养老服务有限公司、江苏大慈怀汤山养老服务有限公司）扣发当年综合运营补贴的10%。</t>
  </si>
  <si>
    <t>江宁区2023年第四季度养老机构综合运营补贴汇总表（单位：元）</t>
    <phoneticPr fontId="17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</si>
</sst>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黑体"/>
      <charset val="134"/>
    </font>
    <font>
      <b/>
      <sz val="22"/>
      <name val="黑体"/>
      <charset val="134"/>
    </font>
    <font>
      <b/>
      <sz val="12"/>
      <color rgb="FF000000"/>
      <name val="黑体"/>
      <charset val="134"/>
    </font>
    <font>
      <b/>
      <sz val="12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b/>
      <sz val="11"/>
      <color theme="1"/>
      <name val="黑体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3" fillId="0" borderId="0" xfId="0" applyNumberFormat="1" applyFont="1" applyFill="1">
      <alignment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16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>
      <alignment vertical="center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center"/>
    </xf>
    <xf numFmtId="0" fontId="8" fillId="0" borderId="0" xfId="0" applyNumberFormat="1" applyFont="1" applyFill="1" applyAlignment="1">
      <alignment horizontal="justify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U40"/>
  <sheetViews>
    <sheetView tabSelected="1" workbookViewId="0">
      <pane ySplit="4" topLeftCell="A29" activePane="bottomLeft" state="frozen"/>
      <selection pane="bottomLeft" sqref="A1:N1"/>
    </sheetView>
  </sheetViews>
  <sheetFormatPr defaultColWidth="9.25" defaultRowHeight="13.5"/>
  <cols>
    <col min="1" max="1" width="9.25" style="3"/>
    <col min="2" max="2" width="57.25" style="4" customWidth="1"/>
    <col min="3" max="3" width="9.25" style="3"/>
    <col min="4" max="7" width="9.25" style="5"/>
    <col min="8" max="8" width="10.5" style="5"/>
    <col min="9" max="9" width="9.25" style="5"/>
    <col min="10" max="10" width="16.125" style="3" customWidth="1"/>
    <col min="11" max="11" width="12.5" style="3" customWidth="1"/>
    <col min="12" max="12" width="11.75" style="3" customWidth="1"/>
    <col min="13" max="13" width="9.25" style="5"/>
    <col min="14" max="14" width="9.875" style="6" customWidth="1"/>
    <col min="15" max="16384" width="9.25" style="3"/>
  </cols>
  <sheetData>
    <row r="1" spans="1:14" ht="63" customHeight="1">
      <c r="A1" s="30" t="s">
        <v>58</v>
      </c>
      <c r="B1" s="31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" customFormat="1" ht="30" customHeight="1">
      <c r="A2" s="32" t="s">
        <v>0</v>
      </c>
      <c r="B2" s="33" t="s">
        <v>1</v>
      </c>
      <c r="C2" s="32" t="s">
        <v>2</v>
      </c>
      <c r="D2" s="32" t="s">
        <v>3</v>
      </c>
      <c r="E2" s="32"/>
      <c r="F2" s="32"/>
      <c r="G2" s="32"/>
      <c r="H2" s="32" t="s">
        <v>4</v>
      </c>
      <c r="I2" s="32" t="s">
        <v>5</v>
      </c>
      <c r="J2" s="32" t="s">
        <v>6</v>
      </c>
      <c r="K2" s="32" t="s">
        <v>7</v>
      </c>
      <c r="L2" s="32" t="s">
        <v>8</v>
      </c>
      <c r="M2" s="32"/>
      <c r="N2" s="34" t="s">
        <v>9</v>
      </c>
    </row>
    <row r="3" spans="1:14" s="1" customFormat="1" ht="30" customHeight="1">
      <c r="A3" s="32"/>
      <c r="B3" s="33"/>
      <c r="C3" s="32"/>
      <c r="D3" s="32" t="s">
        <v>10</v>
      </c>
      <c r="E3" s="32"/>
      <c r="F3" s="32" t="s">
        <v>11</v>
      </c>
      <c r="G3" s="32"/>
      <c r="H3" s="32"/>
      <c r="I3" s="32"/>
      <c r="J3" s="32"/>
      <c r="K3" s="32"/>
      <c r="L3" s="32"/>
      <c r="M3" s="32"/>
      <c r="N3" s="34"/>
    </row>
    <row r="4" spans="1:14" s="1" customFormat="1" ht="30" customHeight="1">
      <c r="A4" s="32"/>
      <c r="B4" s="33"/>
      <c r="C4" s="32"/>
      <c r="D4" s="7" t="s">
        <v>12</v>
      </c>
      <c r="E4" s="7" t="s">
        <v>13</v>
      </c>
      <c r="F4" s="7" t="s">
        <v>12</v>
      </c>
      <c r="G4" s="7" t="s">
        <v>13</v>
      </c>
      <c r="H4" s="32"/>
      <c r="I4" s="32"/>
      <c r="J4" s="32"/>
      <c r="K4" s="32"/>
      <c r="L4" s="7" t="s">
        <v>14</v>
      </c>
      <c r="M4" s="14" t="s">
        <v>15</v>
      </c>
      <c r="N4" s="34"/>
    </row>
    <row r="5" spans="1:14" ht="30" customHeight="1">
      <c r="A5" s="8">
        <v>1</v>
      </c>
      <c r="B5" s="9" t="s">
        <v>16</v>
      </c>
      <c r="C5" s="10" t="s">
        <v>17</v>
      </c>
      <c r="D5" s="11">
        <v>2</v>
      </c>
      <c r="E5" s="11">
        <f>D5*200</f>
        <v>400</v>
      </c>
      <c r="F5" s="11">
        <v>19</v>
      </c>
      <c r="G5" s="11">
        <f>F5*300</f>
        <v>5700</v>
      </c>
      <c r="H5" s="11">
        <f>E5+G5</f>
        <v>6100</v>
      </c>
      <c r="I5" s="11">
        <v>0.8</v>
      </c>
      <c r="J5" s="11">
        <f>H5*I5</f>
        <v>4880</v>
      </c>
      <c r="K5" s="11">
        <f>J5/2</f>
        <v>2440</v>
      </c>
      <c r="L5" s="15">
        <f>J5/4</f>
        <v>1220</v>
      </c>
      <c r="M5" s="16">
        <f>J5/4</f>
        <v>1220</v>
      </c>
      <c r="N5" s="17">
        <f>SUM(K5:M5)</f>
        <v>4880</v>
      </c>
    </row>
    <row r="6" spans="1:14" ht="30" customHeight="1">
      <c r="A6" s="8">
        <v>2</v>
      </c>
      <c r="B6" s="9" t="s">
        <v>18</v>
      </c>
      <c r="C6" s="10" t="s">
        <v>19</v>
      </c>
      <c r="D6" s="11">
        <v>17</v>
      </c>
      <c r="E6" s="11">
        <f>D6*200</f>
        <v>3400</v>
      </c>
      <c r="F6" s="11">
        <v>149</v>
      </c>
      <c r="G6" s="11">
        <f>F6*300</f>
        <v>44700</v>
      </c>
      <c r="H6" s="11">
        <f>E6+G6</f>
        <v>48100</v>
      </c>
      <c r="I6" s="11">
        <v>1</v>
      </c>
      <c r="J6" s="11">
        <f>H6*I6</f>
        <v>48100</v>
      </c>
      <c r="K6" s="11">
        <f>J6/2</f>
        <v>24050</v>
      </c>
      <c r="L6" s="15">
        <f>J6/4</f>
        <v>12025</v>
      </c>
      <c r="M6" s="16">
        <f>J6/4</f>
        <v>12025</v>
      </c>
      <c r="N6" s="17">
        <f>SUM(K6:M6)</f>
        <v>48100</v>
      </c>
    </row>
    <row r="7" spans="1:14" ht="30" customHeight="1">
      <c r="A7" s="8">
        <v>3</v>
      </c>
      <c r="B7" s="9" t="s">
        <v>20</v>
      </c>
      <c r="C7" s="10" t="s">
        <v>17</v>
      </c>
      <c r="D7" s="11">
        <v>8</v>
      </c>
      <c r="E7" s="11">
        <f>D7*200</f>
        <v>1600</v>
      </c>
      <c r="F7" s="11">
        <v>30</v>
      </c>
      <c r="G7" s="11">
        <f>F7*300</f>
        <v>9000</v>
      </c>
      <c r="H7" s="11">
        <f>E7+G7</f>
        <v>10600</v>
      </c>
      <c r="I7" s="11">
        <v>0.8</v>
      </c>
      <c r="J7" s="11">
        <f>H7*I7</f>
        <v>8480</v>
      </c>
      <c r="K7" s="11">
        <f>J7/2</f>
        <v>4240</v>
      </c>
      <c r="L7" s="15">
        <f>J7/4</f>
        <v>2120</v>
      </c>
      <c r="M7" s="16">
        <f>J7/4</f>
        <v>2120</v>
      </c>
      <c r="N7" s="17">
        <f>SUM(K7:M7)</f>
        <v>8480</v>
      </c>
    </row>
    <row r="8" spans="1:14" ht="30" customHeight="1">
      <c r="A8" s="8">
        <v>4</v>
      </c>
      <c r="B8" s="9" t="s">
        <v>21</v>
      </c>
      <c r="C8" s="10" t="s">
        <v>22</v>
      </c>
      <c r="D8" s="11">
        <v>51</v>
      </c>
      <c r="E8" s="11">
        <f>D8*200</f>
        <v>10200</v>
      </c>
      <c r="F8" s="11">
        <v>104</v>
      </c>
      <c r="G8" s="11">
        <f>F8*300</f>
        <v>31200</v>
      </c>
      <c r="H8" s="11">
        <f>E8+G8</f>
        <v>41400</v>
      </c>
      <c r="I8" s="11">
        <v>1.1000000000000001</v>
      </c>
      <c r="J8" s="11">
        <f>H8*I8</f>
        <v>45540</v>
      </c>
      <c r="K8" s="11">
        <f>J8/2</f>
        <v>22770</v>
      </c>
      <c r="L8" s="15">
        <f>J8/4-7364.5</f>
        <v>4020.5</v>
      </c>
      <c r="M8" s="16">
        <f>J8/4-7364.5</f>
        <v>4020.5</v>
      </c>
      <c r="N8" s="17">
        <f>SUM(K8:M8)</f>
        <v>30811</v>
      </c>
    </row>
    <row r="9" spans="1:14" s="2" customFormat="1" ht="30" customHeight="1">
      <c r="A9" s="21" t="s">
        <v>23</v>
      </c>
      <c r="B9" s="22"/>
      <c r="C9" s="23"/>
      <c r="D9" s="12">
        <f>SUM(D5:D8)</f>
        <v>78</v>
      </c>
      <c r="E9" s="12">
        <f t="shared" ref="E9:N9" si="0">SUM(E5:E8)</f>
        <v>15600</v>
      </c>
      <c r="F9" s="12">
        <f t="shared" si="0"/>
        <v>302</v>
      </c>
      <c r="G9" s="12">
        <f t="shared" si="0"/>
        <v>90600</v>
      </c>
      <c r="H9" s="12">
        <f t="shared" si="0"/>
        <v>106200</v>
      </c>
      <c r="I9" s="12" t="s">
        <v>24</v>
      </c>
      <c r="J9" s="12">
        <f t="shared" si="0"/>
        <v>107000</v>
      </c>
      <c r="K9" s="12">
        <f t="shared" si="0"/>
        <v>53500</v>
      </c>
      <c r="L9" s="12">
        <f t="shared" si="0"/>
        <v>19385.5</v>
      </c>
      <c r="M9" s="12">
        <f t="shared" si="0"/>
        <v>19385.5</v>
      </c>
      <c r="N9" s="12">
        <f t="shared" si="0"/>
        <v>92271</v>
      </c>
    </row>
    <row r="10" spans="1:14" ht="30" customHeight="1">
      <c r="A10" s="8">
        <v>5</v>
      </c>
      <c r="B10" s="9" t="s">
        <v>25</v>
      </c>
      <c r="C10" s="10" t="s">
        <v>24</v>
      </c>
      <c r="D10" s="11">
        <v>23</v>
      </c>
      <c r="E10" s="11">
        <f t="shared" ref="E10:E18" si="1">D10*200</f>
        <v>4600</v>
      </c>
      <c r="F10" s="11">
        <v>100</v>
      </c>
      <c r="G10" s="11">
        <f t="shared" ref="G10:G18" si="2">F10*300</f>
        <v>30000</v>
      </c>
      <c r="H10" s="11">
        <f t="shared" ref="H10:H18" si="3">E10+G10</f>
        <v>34600</v>
      </c>
      <c r="I10" s="11">
        <v>0.8</v>
      </c>
      <c r="J10" s="11">
        <f t="shared" ref="J10:J18" si="4">H10*I10</f>
        <v>27680</v>
      </c>
      <c r="K10" s="11">
        <f t="shared" ref="K10:K18" si="5">J10/2</f>
        <v>13840</v>
      </c>
      <c r="L10" s="15">
        <f>J10/4</f>
        <v>6920</v>
      </c>
      <c r="M10" s="16">
        <f>J10/4</f>
        <v>6920</v>
      </c>
      <c r="N10" s="17">
        <f t="shared" ref="N10:N18" si="6">SUM(K10:M10)</f>
        <v>27680</v>
      </c>
    </row>
    <row r="11" spans="1:14" ht="30" customHeight="1">
      <c r="A11" s="8">
        <v>6</v>
      </c>
      <c r="B11" s="9" t="s">
        <v>26</v>
      </c>
      <c r="C11" s="10" t="s">
        <v>27</v>
      </c>
      <c r="D11" s="11">
        <v>6</v>
      </c>
      <c r="E11" s="11">
        <f t="shared" si="1"/>
        <v>1200</v>
      </c>
      <c r="F11" s="11">
        <v>17</v>
      </c>
      <c r="G11" s="11">
        <f t="shared" si="2"/>
        <v>5100</v>
      </c>
      <c r="H11" s="11">
        <f t="shared" si="3"/>
        <v>6300</v>
      </c>
      <c r="I11" s="11">
        <v>0.9</v>
      </c>
      <c r="J11" s="11">
        <f t="shared" si="4"/>
        <v>5670</v>
      </c>
      <c r="K11" s="11">
        <f t="shared" si="5"/>
        <v>2835</v>
      </c>
      <c r="L11" s="15">
        <f>J11/4-1147.5</f>
        <v>270</v>
      </c>
      <c r="M11" s="16">
        <f>J11/4-1147.5</f>
        <v>270</v>
      </c>
      <c r="N11" s="17">
        <f t="shared" si="6"/>
        <v>3375</v>
      </c>
    </row>
    <row r="12" spans="1:14" ht="30" customHeight="1">
      <c r="A12" s="8">
        <v>7</v>
      </c>
      <c r="B12" s="9" t="s">
        <v>28</v>
      </c>
      <c r="C12" s="10" t="s">
        <v>27</v>
      </c>
      <c r="D12" s="11">
        <v>11</v>
      </c>
      <c r="E12" s="11">
        <f t="shared" si="1"/>
        <v>2200</v>
      </c>
      <c r="F12" s="11">
        <v>2</v>
      </c>
      <c r="G12" s="11">
        <f t="shared" si="2"/>
        <v>600</v>
      </c>
      <c r="H12" s="11">
        <f t="shared" si="3"/>
        <v>2800</v>
      </c>
      <c r="I12" s="11">
        <v>0.9</v>
      </c>
      <c r="J12" s="11">
        <f t="shared" si="4"/>
        <v>2520</v>
      </c>
      <c r="K12" s="11">
        <f t="shared" si="5"/>
        <v>1260</v>
      </c>
      <c r="L12" s="15">
        <f t="shared" ref="L12:L18" si="7">J12/4</f>
        <v>630</v>
      </c>
      <c r="M12" s="16">
        <f t="shared" ref="M12:M18" si="8">J12/4</f>
        <v>630</v>
      </c>
      <c r="N12" s="17">
        <f t="shared" si="6"/>
        <v>2520</v>
      </c>
    </row>
    <row r="13" spans="1:14" ht="30" customHeight="1">
      <c r="A13" s="8">
        <v>8</v>
      </c>
      <c r="B13" s="9" t="s">
        <v>29</v>
      </c>
      <c r="C13" s="10" t="s">
        <v>19</v>
      </c>
      <c r="D13" s="11">
        <v>27</v>
      </c>
      <c r="E13" s="11">
        <f t="shared" si="1"/>
        <v>5400</v>
      </c>
      <c r="F13" s="11">
        <v>107</v>
      </c>
      <c r="G13" s="11">
        <f t="shared" si="2"/>
        <v>32100</v>
      </c>
      <c r="H13" s="11">
        <f t="shared" si="3"/>
        <v>37500</v>
      </c>
      <c r="I13" s="11">
        <v>1</v>
      </c>
      <c r="J13" s="11">
        <f t="shared" si="4"/>
        <v>37500</v>
      </c>
      <c r="K13" s="11">
        <f t="shared" si="5"/>
        <v>18750</v>
      </c>
      <c r="L13" s="15">
        <f>J13/4-8010</f>
        <v>1365</v>
      </c>
      <c r="M13" s="16">
        <f>J13/4-8010</f>
        <v>1365</v>
      </c>
      <c r="N13" s="17">
        <f t="shared" si="6"/>
        <v>21480</v>
      </c>
    </row>
    <row r="14" spans="1:14" ht="30" customHeight="1">
      <c r="A14" s="8">
        <v>9</v>
      </c>
      <c r="B14" s="9" t="s">
        <v>30</v>
      </c>
      <c r="C14" s="10" t="s">
        <v>27</v>
      </c>
      <c r="D14" s="11">
        <v>3</v>
      </c>
      <c r="E14" s="11">
        <f t="shared" si="1"/>
        <v>600</v>
      </c>
      <c r="F14" s="11">
        <v>48</v>
      </c>
      <c r="G14" s="11">
        <f t="shared" si="2"/>
        <v>14400</v>
      </c>
      <c r="H14" s="11">
        <f t="shared" si="3"/>
        <v>15000</v>
      </c>
      <c r="I14" s="11">
        <v>0.9</v>
      </c>
      <c r="J14" s="11">
        <f t="shared" si="4"/>
        <v>13500</v>
      </c>
      <c r="K14" s="11">
        <f t="shared" si="5"/>
        <v>6750</v>
      </c>
      <c r="L14" s="15">
        <f>J14/4-2515.5</f>
        <v>859.5</v>
      </c>
      <c r="M14" s="16">
        <f>J14/4-2515.5</f>
        <v>859.5</v>
      </c>
      <c r="N14" s="17">
        <f t="shared" si="6"/>
        <v>8469</v>
      </c>
    </row>
    <row r="15" spans="1:14" ht="30" customHeight="1">
      <c r="A15" s="8">
        <v>10</v>
      </c>
      <c r="B15" s="9" t="s">
        <v>31</v>
      </c>
      <c r="C15" s="10" t="s">
        <v>27</v>
      </c>
      <c r="D15" s="11">
        <v>23</v>
      </c>
      <c r="E15" s="11">
        <f t="shared" si="1"/>
        <v>4600</v>
      </c>
      <c r="F15" s="11">
        <v>63</v>
      </c>
      <c r="G15" s="11">
        <f t="shared" si="2"/>
        <v>18900</v>
      </c>
      <c r="H15" s="11">
        <f t="shared" si="3"/>
        <v>23500</v>
      </c>
      <c r="I15" s="11">
        <v>0.9</v>
      </c>
      <c r="J15" s="11">
        <f t="shared" si="4"/>
        <v>21150</v>
      </c>
      <c r="K15" s="11">
        <f t="shared" si="5"/>
        <v>10575</v>
      </c>
      <c r="L15" s="15">
        <f t="shared" si="7"/>
        <v>5287.5</v>
      </c>
      <c r="M15" s="16">
        <f t="shared" si="8"/>
        <v>5287.5</v>
      </c>
      <c r="N15" s="17">
        <f t="shared" si="6"/>
        <v>21150</v>
      </c>
    </row>
    <row r="16" spans="1:14" ht="30" customHeight="1">
      <c r="A16" s="8">
        <v>11</v>
      </c>
      <c r="B16" s="9" t="s">
        <v>32</v>
      </c>
      <c r="C16" s="10" t="s">
        <v>24</v>
      </c>
      <c r="D16" s="11">
        <v>22</v>
      </c>
      <c r="E16" s="11">
        <f t="shared" si="1"/>
        <v>4400</v>
      </c>
      <c r="F16" s="11">
        <v>22</v>
      </c>
      <c r="G16" s="11">
        <f t="shared" si="2"/>
        <v>6600</v>
      </c>
      <c r="H16" s="11">
        <f t="shared" si="3"/>
        <v>11000</v>
      </c>
      <c r="I16" s="11">
        <v>0.8</v>
      </c>
      <c r="J16" s="11">
        <f t="shared" si="4"/>
        <v>8800</v>
      </c>
      <c r="K16" s="11">
        <f t="shared" si="5"/>
        <v>4400</v>
      </c>
      <c r="L16" s="15">
        <f t="shared" si="7"/>
        <v>2200</v>
      </c>
      <c r="M16" s="16">
        <f t="shared" si="8"/>
        <v>2200</v>
      </c>
      <c r="N16" s="17">
        <f t="shared" si="6"/>
        <v>8800</v>
      </c>
    </row>
    <row r="17" spans="1:21" ht="30" customHeight="1">
      <c r="A17" s="8">
        <v>12</v>
      </c>
      <c r="B17" s="9" t="s">
        <v>33</v>
      </c>
      <c r="C17" s="10" t="s">
        <v>17</v>
      </c>
      <c r="D17" s="11">
        <v>27</v>
      </c>
      <c r="E17" s="11">
        <f t="shared" si="1"/>
        <v>5400</v>
      </c>
      <c r="F17" s="11">
        <v>30</v>
      </c>
      <c r="G17" s="11">
        <f t="shared" si="2"/>
        <v>9000</v>
      </c>
      <c r="H17" s="11">
        <f t="shared" si="3"/>
        <v>14400</v>
      </c>
      <c r="I17" s="11">
        <v>0.8</v>
      </c>
      <c r="J17" s="11">
        <f t="shared" si="4"/>
        <v>11520</v>
      </c>
      <c r="K17" s="11">
        <f t="shared" si="5"/>
        <v>5760</v>
      </c>
      <c r="L17" s="15">
        <f t="shared" si="7"/>
        <v>2880</v>
      </c>
      <c r="M17" s="16">
        <f t="shared" si="8"/>
        <v>2880</v>
      </c>
      <c r="N17" s="17">
        <f t="shared" si="6"/>
        <v>11520</v>
      </c>
    </row>
    <row r="18" spans="1:21" ht="30" customHeight="1">
      <c r="A18" s="8">
        <v>13</v>
      </c>
      <c r="B18" s="9" t="s">
        <v>34</v>
      </c>
      <c r="C18" s="10" t="s">
        <v>24</v>
      </c>
      <c r="D18" s="11">
        <v>15</v>
      </c>
      <c r="E18" s="11">
        <f t="shared" si="1"/>
        <v>3000</v>
      </c>
      <c r="F18" s="11">
        <v>52</v>
      </c>
      <c r="G18" s="11">
        <f t="shared" si="2"/>
        <v>15600</v>
      </c>
      <c r="H18" s="11">
        <f t="shared" si="3"/>
        <v>18600</v>
      </c>
      <c r="I18" s="11">
        <v>0.8</v>
      </c>
      <c r="J18" s="11">
        <f t="shared" si="4"/>
        <v>14880</v>
      </c>
      <c r="K18" s="11">
        <f t="shared" si="5"/>
        <v>7440</v>
      </c>
      <c r="L18" s="15">
        <f t="shared" si="7"/>
        <v>3720</v>
      </c>
      <c r="M18" s="16">
        <f t="shared" si="8"/>
        <v>3720</v>
      </c>
      <c r="N18" s="17">
        <f t="shared" si="6"/>
        <v>14880</v>
      </c>
    </row>
    <row r="19" spans="1:21" s="2" customFormat="1" ht="30" customHeight="1">
      <c r="A19" s="21" t="s">
        <v>35</v>
      </c>
      <c r="B19" s="22"/>
      <c r="C19" s="23"/>
      <c r="D19" s="12">
        <f>SUM(D10:D18)</f>
        <v>157</v>
      </c>
      <c r="E19" s="12">
        <f t="shared" ref="E19:N19" si="9">SUM(E10:E18)</f>
        <v>31400</v>
      </c>
      <c r="F19" s="12">
        <f t="shared" si="9"/>
        <v>441</v>
      </c>
      <c r="G19" s="12">
        <f t="shared" si="9"/>
        <v>132300</v>
      </c>
      <c r="H19" s="12">
        <f t="shared" si="9"/>
        <v>163700</v>
      </c>
      <c r="I19" s="12" t="s">
        <v>24</v>
      </c>
      <c r="J19" s="12">
        <f t="shared" si="9"/>
        <v>143220</v>
      </c>
      <c r="K19" s="12">
        <f t="shared" si="9"/>
        <v>71610</v>
      </c>
      <c r="L19" s="12">
        <f t="shared" si="9"/>
        <v>24132</v>
      </c>
      <c r="M19" s="12">
        <f t="shared" si="9"/>
        <v>24132</v>
      </c>
      <c r="N19" s="12">
        <f t="shared" si="9"/>
        <v>119874</v>
      </c>
    </row>
    <row r="20" spans="1:21" ht="30" customHeight="1">
      <c r="A20" s="8">
        <v>14</v>
      </c>
      <c r="B20" s="9" t="s">
        <v>36</v>
      </c>
      <c r="C20" s="10" t="s">
        <v>19</v>
      </c>
      <c r="D20" s="11">
        <v>33</v>
      </c>
      <c r="E20" s="11">
        <f>D20*200</f>
        <v>6600</v>
      </c>
      <c r="F20" s="11">
        <v>190</v>
      </c>
      <c r="G20" s="11">
        <f>F20*300</f>
        <v>57000</v>
      </c>
      <c r="H20" s="11">
        <f>E20+G20</f>
        <v>63600</v>
      </c>
      <c r="I20" s="11">
        <v>1</v>
      </c>
      <c r="J20" s="11">
        <f>H20*I20</f>
        <v>63600</v>
      </c>
      <c r="K20" s="11">
        <f>J20/2</f>
        <v>31800</v>
      </c>
      <c r="L20" s="15">
        <f>J20/4</f>
        <v>15900</v>
      </c>
      <c r="M20" s="16">
        <f>J20/4</f>
        <v>15900</v>
      </c>
      <c r="N20" s="17">
        <f>SUM(K20:M20)</f>
        <v>63600</v>
      </c>
    </row>
    <row r="21" spans="1:21" ht="30" customHeight="1">
      <c r="A21" s="8">
        <v>15</v>
      </c>
      <c r="B21" s="9" t="s">
        <v>37</v>
      </c>
      <c r="C21" s="10" t="s">
        <v>27</v>
      </c>
      <c r="D21" s="11">
        <v>6</v>
      </c>
      <c r="E21" s="11">
        <f>D21*200</f>
        <v>1200</v>
      </c>
      <c r="F21" s="11">
        <v>85</v>
      </c>
      <c r="G21" s="11">
        <f>F21*300</f>
        <v>25500</v>
      </c>
      <c r="H21" s="11">
        <f>E21+G21</f>
        <v>26700</v>
      </c>
      <c r="I21" s="11">
        <v>0.9</v>
      </c>
      <c r="J21" s="11">
        <f>H21*I21</f>
        <v>24030</v>
      </c>
      <c r="K21" s="11">
        <f>J21/2</f>
        <v>12015</v>
      </c>
      <c r="L21" s="15">
        <f>J21/4-4180.5</f>
        <v>1827</v>
      </c>
      <c r="M21" s="16">
        <f>J21/4-4180.5</f>
        <v>1827</v>
      </c>
      <c r="N21" s="17">
        <f>SUM(K21:M21)</f>
        <v>15669</v>
      </c>
    </row>
    <row r="22" spans="1:21" s="2" customFormat="1" ht="30" customHeight="1">
      <c r="A22" s="21" t="s">
        <v>38</v>
      </c>
      <c r="B22" s="22"/>
      <c r="C22" s="23"/>
      <c r="D22" s="12">
        <f>SUM(D20:D21)</f>
        <v>39</v>
      </c>
      <c r="E22" s="12">
        <f t="shared" ref="E22:N22" si="10">SUM(E20:E21)</f>
        <v>7800</v>
      </c>
      <c r="F22" s="12">
        <f t="shared" si="10"/>
        <v>275</v>
      </c>
      <c r="G22" s="12">
        <f t="shared" si="10"/>
        <v>82500</v>
      </c>
      <c r="H22" s="12">
        <f t="shared" si="10"/>
        <v>90300</v>
      </c>
      <c r="I22" s="12" t="s">
        <v>24</v>
      </c>
      <c r="J22" s="12">
        <f t="shared" si="10"/>
        <v>87630</v>
      </c>
      <c r="K22" s="12">
        <f t="shared" si="10"/>
        <v>43815</v>
      </c>
      <c r="L22" s="12">
        <f t="shared" si="10"/>
        <v>17727</v>
      </c>
      <c r="M22" s="12">
        <f t="shared" si="10"/>
        <v>17727</v>
      </c>
      <c r="N22" s="12">
        <f t="shared" si="10"/>
        <v>79269</v>
      </c>
    </row>
    <row r="23" spans="1:21" ht="30" customHeight="1">
      <c r="A23" s="8">
        <v>16</v>
      </c>
      <c r="B23" s="9" t="s">
        <v>39</v>
      </c>
      <c r="C23" s="10" t="s">
        <v>27</v>
      </c>
      <c r="D23" s="11">
        <v>0</v>
      </c>
      <c r="E23" s="11">
        <f>D23*200</f>
        <v>0</v>
      </c>
      <c r="F23" s="11">
        <v>128</v>
      </c>
      <c r="G23" s="11">
        <f>F23*300</f>
        <v>38400</v>
      </c>
      <c r="H23" s="11">
        <f>E23+G23</f>
        <v>38400</v>
      </c>
      <c r="I23" s="11">
        <v>0.9</v>
      </c>
      <c r="J23" s="11">
        <f>H23*I23</f>
        <v>34560</v>
      </c>
      <c r="K23" s="11">
        <f>J23/2</f>
        <v>17280</v>
      </c>
      <c r="L23" s="15">
        <v>0</v>
      </c>
      <c r="M23" s="16">
        <f>J23/2</f>
        <v>17280</v>
      </c>
      <c r="N23" s="17">
        <f>SUM(K23:M23)</f>
        <v>34560</v>
      </c>
    </row>
    <row r="24" spans="1:21" ht="30" customHeight="1">
      <c r="A24" s="8">
        <v>17</v>
      </c>
      <c r="B24" s="9" t="s">
        <v>40</v>
      </c>
      <c r="C24" s="10" t="s">
        <v>24</v>
      </c>
      <c r="D24" s="11">
        <v>24</v>
      </c>
      <c r="E24" s="11">
        <f>D24*200</f>
        <v>4800</v>
      </c>
      <c r="F24" s="11">
        <v>159</v>
      </c>
      <c r="G24" s="11">
        <f>F24*300</f>
        <v>47700</v>
      </c>
      <c r="H24" s="11">
        <f>E24+G24</f>
        <v>52500</v>
      </c>
      <c r="I24" s="11">
        <v>0.8</v>
      </c>
      <c r="J24" s="11">
        <f>H24*I24</f>
        <v>42000</v>
      </c>
      <c r="K24" s="11">
        <f>J24/2</f>
        <v>21000</v>
      </c>
      <c r="L24" s="15">
        <v>0</v>
      </c>
      <c r="M24" s="16">
        <f>J24/2</f>
        <v>21000</v>
      </c>
      <c r="N24" s="17">
        <f>SUM(K24:M24)</f>
        <v>42000</v>
      </c>
    </row>
    <row r="25" spans="1:21" s="2" customFormat="1" ht="30" customHeight="1">
      <c r="A25" s="21" t="s">
        <v>41</v>
      </c>
      <c r="B25" s="22"/>
      <c r="C25" s="23"/>
      <c r="D25" s="12">
        <f>SUM(D23:D24)</f>
        <v>24</v>
      </c>
      <c r="E25" s="12">
        <f t="shared" ref="E25:N25" si="11">SUM(E23:E24)</f>
        <v>4800</v>
      </c>
      <c r="F25" s="12">
        <f t="shared" si="11"/>
        <v>287</v>
      </c>
      <c r="G25" s="12">
        <f t="shared" si="11"/>
        <v>86100</v>
      </c>
      <c r="H25" s="12">
        <f t="shared" si="11"/>
        <v>90900</v>
      </c>
      <c r="I25" s="12" t="s">
        <v>24</v>
      </c>
      <c r="J25" s="12">
        <f t="shared" si="11"/>
        <v>76560</v>
      </c>
      <c r="K25" s="12">
        <f t="shared" si="11"/>
        <v>38280</v>
      </c>
      <c r="L25" s="12">
        <f t="shared" si="11"/>
        <v>0</v>
      </c>
      <c r="M25" s="12">
        <f t="shared" si="11"/>
        <v>38280</v>
      </c>
      <c r="N25" s="12">
        <f t="shared" si="11"/>
        <v>76560</v>
      </c>
    </row>
    <row r="26" spans="1:21" ht="30" customHeight="1">
      <c r="A26" s="8">
        <v>18</v>
      </c>
      <c r="B26" s="9" t="s">
        <v>42</v>
      </c>
      <c r="C26" s="10" t="s">
        <v>19</v>
      </c>
      <c r="D26" s="11">
        <v>45</v>
      </c>
      <c r="E26" s="11">
        <f>D26*200</f>
        <v>9000</v>
      </c>
      <c r="F26" s="11">
        <v>69</v>
      </c>
      <c r="G26" s="11">
        <f>F26*300</f>
        <v>20700</v>
      </c>
      <c r="H26" s="11">
        <f>E26+G26</f>
        <v>29700</v>
      </c>
      <c r="I26" s="11">
        <v>1</v>
      </c>
      <c r="J26" s="11">
        <f>H26*I26</f>
        <v>29700</v>
      </c>
      <c r="K26" s="11">
        <f>J26/2</f>
        <v>14850</v>
      </c>
      <c r="L26" s="15">
        <f>J26/4</f>
        <v>7425</v>
      </c>
      <c r="M26" s="16">
        <f>J26/4</f>
        <v>7425</v>
      </c>
      <c r="N26" s="17">
        <f>SUM(K26:M26)</f>
        <v>29700</v>
      </c>
    </row>
    <row r="27" spans="1:21" s="2" customFormat="1" ht="30" customHeight="1">
      <c r="A27" s="21" t="s">
        <v>43</v>
      </c>
      <c r="B27" s="22"/>
      <c r="C27" s="23"/>
      <c r="D27" s="12">
        <f>D26</f>
        <v>45</v>
      </c>
      <c r="E27" s="12">
        <f t="shared" ref="E27:N27" si="12">E26</f>
        <v>9000</v>
      </c>
      <c r="F27" s="12">
        <f t="shared" si="12"/>
        <v>69</v>
      </c>
      <c r="G27" s="12">
        <f t="shared" si="12"/>
        <v>20700</v>
      </c>
      <c r="H27" s="12">
        <f t="shared" si="12"/>
        <v>29700</v>
      </c>
      <c r="I27" s="12" t="s">
        <v>24</v>
      </c>
      <c r="J27" s="12">
        <f t="shared" si="12"/>
        <v>29700</v>
      </c>
      <c r="K27" s="12">
        <f t="shared" si="12"/>
        <v>14850</v>
      </c>
      <c r="L27" s="12">
        <f t="shared" si="12"/>
        <v>7425</v>
      </c>
      <c r="M27" s="12">
        <f t="shared" si="12"/>
        <v>7425</v>
      </c>
      <c r="N27" s="12">
        <f t="shared" si="12"/>
        <v>29700</v>
      </c>
    </row>
    <row r="28" spans="1:21" ht="30" customHeight="1">
      <c r="A28" s="8">
        <v>19</v>
      </c>
      <c r="B28" s="9" t="s">
        <v>44</v>
      </c>
      <c r="C28" s="10" t="s">
        <v>45</v>
      </c>
      <c r="D28" s="11">
        <v>114</v>
      </c>
      <c r="E28" s="11">
        <f>D28*200</f>
        <v>22800</v>
      </c>
      <c r="F28" s="11">
        <v>249</v>
      </c>
      <c r="G28" s="11">
        <f>F28*300</f>
        <v>74700</v>
      </c>
      <c r="H28" s="11">
        <f>E28+G28</f>
        <v>97500</v>
      </c>
      <c r="I28" s="11">
        <v>1.2</v>
      </c>
      <c r="J28" s="11">
        <f>H28*I28</f>
        <v>117000</v>
      </c>
      <c r="K28" s="11">
        <f>J28/2</f>
        <v>58500</v>
      </c>
      <c r="L28" s="15">
        <f>J28/4</f>
        <v>29250</v>
      </c>
      <c r="M28" s="16">
        <f>J28/4</f>
        <v>29250</v>
      </c>
      <c r="N28" s="17">
        <f>SUM(K28:M28)</f>
        <v>117000</v>
      </c>
    </row>
    <row r="29" spans="1:21" ht="30" customHeight="1">
      <c r="A29" s="8">
        <v>20</v>
      </c>
      <c r="B29" s="9" t="s">
        <v>46</v>
      </c>
      <c r="C29" s="10" t="s">
        <v>19</v>
      </c>
      <c r="D29" s="11">
        <v>25</v>
      </c>
      <c r="E29" s="11">
        <f>D29*200</f>
        <v>5000</v>
      </c>
      <c r="F29" s="11">
        <v>68</v>
      </c>
      <c r="G29" s="11">
        <f>F29*300</f>
        <v>20400</v>
      </c>
      <c r="H29" s="11">
        <f>E29+G29</f>
        <v>25400</v>
      </c>
      <c r="I29" s="11">
        <v>1</v>
      </c>
      <c r="J29" s="11">
        <f>H29*I29</f>
        <v>25400</v>
      </c>
      <c r="K29" s="11">
        <f>J29/2</f>
        <v>12700</v>
      </c>
      <c r="L29" s="15">
        <f>J29/4</f>
        <v>6350</v>
      </c>
      <c r="M29" s="16">
        <f>J29/4</f>
        <v>6350</v>
      </c>
      <c r="N29" s="17">
        <f>SUM(K29:M29)</f>
        <v>25400</v>
      </c>
      <c r="O29" s="18"/>
      <c r="P29" s="18"/>
      <c r="Q29" s="18"/>
      <c r="R29" s="18"/>
      <c r="S29" s="18"/>
      <c r="T29" s="18"/>
      <c r="U29" s="18"/>
    </row>
    <row r="30" spans="1:21" ht="30" customHeight="1">
      <c r="A30" s="8">
        <v>21</v>
      </c>
      <c r="B30" s="9" t="s">
        <v>47</v>
      </c>
      <c r="C30" s="10" t="s">
        <v>45</v>
      </c>
      <c r="D30" s="11">
        <v>471</v>
      </c>
      <c r="E30" s="11">
        <f>D30*200</f>
        <v>94200</v>
      </c>
      <c r="F30" s="11">
        <v>609</v>
      </c>
      <c r="G30" s="11">
        <f>F30*300</f>
        <v>182700</v>
      </c>
      <c r="H30" s="11">
        <f>E30+G30</f>
        <v>276900</v>
      </c>
      <c r="I30" s="11">
        <v>1.2</v>
      </c>
      <c r="J30" s="11">
        <f>H30*I30</f>
        <v>332280</v>
      </c>
      <c r="K30" s="11">
        <f>J30/2</f>
        <v>166140</v>
      </c>
      <c r="L30" s="15">
        <f>J30/4</f>
        <v>83070</v>
      </c>
      <c r="M30" s="16">
        <f>J30/4</f>
        <v>83070</v>
      </c>
      <c r="N30" s="17">
        <f>SUM(K30:M30)</f>
        <v>332280</v>
      </c>
      <c r="O30" s="18"/>
      <c r="P30" s="19"/>
      <c r="Q30" s="19"/>
      <c r="R30" s="19"/>
      <c r="S30" s="19"/>
      <c r="T30" s="18"/>
      <c r="U30" s="18"/>
    </row>
    <row r="31" spans="1:21" s="2" customFormat="1" ht="30" customHeight="1">
      <c r="A31" s="21" t="s">
        <v>48</v>
      </c>
      <c r="B31" s="22"/>
      <c r="C31" s="23"/>
      <c r="D31" s="12">
        <f>SUM(D28:D30)</f>
        <v>610</v>
      </c>
      <c r="E31" s="12">
        <f t="shared" ref="E31:N31" si="13">SUM(E28:E30)</f>
        <v>122000</v>
      </c>
      <c r="F31" s="12">
        <f t="shared" si="13"/>
        <v>926</v>
      </c>
      <c r="G31" s="12">
        <f t="shared" si="13"/>
        <v>277800</v>
      </c>
      <c r="H31" s="12">
        <f t="shared" si="13"/>
        <v>399800</v>
      </c>
      <c r="I31" s="12" t="s">
        <v>24</v>
      </c>
      <c r="J31" s="12">
        <f t="shared" si="13"/>
        <v>474680</v>
      </c>
      <c r="K31" s="12">
        <f t="shared" si="13"/>
        <v>237340</v>
      </c>
      <c r="L31" s="12">
        <f t="shared" si="13"/>
        <v>118670</v>
      </c>
      <c r="M31" s="12">
        <f t="shared" si="13"/>
        <v>118670</v>
      </c>
      <c r="N31" s="12">
        <f t="shared" si="13"/>
        <v>474680</v>
      </c>
      <c r="O31" s="20"/>
      <c r="P31" s="20"/>
      <c r="Q31" s="20"/>
      <c r="R31" s="20"/>
      <c r="S31" s="20"/>
      <c r="T31" s="20"/>
      <c r="U31" s="20"/>
    </row>
    <row r="32" spans="1:21" ht="30" customHeight="1">
      <c r="A32" s="8">
        <v>22</v>
      </c>
      <c r="B32" s="9" t="s">
        <v>49</v>
      </c>
      <c r="C32" s="13" t="s">
        <v>45</v>
      </c>
      <c r="D32" s="11">
        <v>174</v>
      </c>
      <c r="E32" s="11">
        <f>D32*200</f>
        <v>34800</v>
      </c>
      <c r="F32" s="11">
        <v>463</v>
      </c>
      <c r="G32" s="11">
        <f>F32*300</f>
        <v>138900</v>
      </c>
      <c r="H32" s="11">
        <f>E32+G32</f>
        <v>173700</v>
      </c>
      <c r="I32" s="11">
        <v>1.2</v>
      </c>
      <c r="J32" s="11">
        <f>H32*I32</f>
        <v>208440</v>
      </c>
      <c r="K32" s="11">
        <f>J32/2</f>
        <v>104220</v>
      </c>
      <c r="L32" s="15">
        <f>J32/4</f>
        <v>52110</v>
      </c>
      <c r="M32" s="16">
        <f>J32/4</f>
        <v>52110</v>
      </c>
      <c r="N32" s="17">
        <f>SUM(K32:M32)</f>
        <v>208440</v>
      </c>
      <c r="O32" s="18"/>
      <c r="P32" s="18"/>
      <c r="Q32" s="18"/>
      <c r="R32" s="18"/>
      <c r="S32" s="18"/>
      <c r="T32" s="18"/>
      <c r="U32" s="18"/>
    </row>
    <row r="33" spans="1:14" s="2" customFormat="1" ht="30" customHeight="1">
      <c r="A33" s="21" t="s">
        <v>50</v>
      </c>
      <c r="B33" s="22"/>
      <c r="C33" s="23"/>
      <c r="D33" s="12">
        <f>SUM(D32)</f>
        <v>174</v>
      </c>
      <c r="E33" s="12">
        <f t="shared" ref="E33:N33" si="14">SUM(E32)</f>
        <v>34800</v>
      </c>
      <c r="F33" s="12">
        <f t="shared" si="14"/>
        <v>463</v>
      </c>
      <c r="G33" s="12">
        <f t="shared" si="14"/>
        <v>138900</v>
      </c>
      <c r="H33" s="12">
        <f t="shared" si="14"/>
        <v>173700</v>
      </c>
      <c r="I33" s="12" t="s">
        <v>24</v>
      </c>
      <c r="J33" s="12">
        <f t="shared" si="14"/>
        <v>208440</v>
      </c>
      <c r="K33" s="12">
        <f t="shared" si="14"/>
        <v>104220</v>
      </c>
      <c r="L33" s="12">
        <f t="shared" si="14"/>
        <v>52110</v>
      </c>
      <c r="M33" s="12">
        <f t="shared" si="14"/>
        <v>52110</v>
      </c>
      <c r="N33" s="12">
        <f t="shared" si="14"/>
        <v>208440</v>
      </c>
    </row>
    <row r="34" spans="1:14" ht="30" customHeight="1">
      <c r="A34" s="8">
        <v>23</v>
      </c>
      <c r="B34" s="9" t="s">
        <v>51</v>
      </c>
      <c r="C34" s="10" t="s">
        <v>17</v>
      </c>
      <c r="D34" s="11">
        <v>15</v>
      </c>
      <c r="E34" s="11">
        <f>D34*200</f>
        <v>3000</v>
      </c>
      <c r="F34" s="11">
        <v>57</v>
      </c>
      <c r="G34" s="11">
        <f>F34*300</f>
        <v>17100</v>
      </c>
      <c r="H34" s="11">
        <f>E34+G34</f>
        <v>20100</v>
      </c>
      <c r="I34" s="11">
        <v>0.8</v>
      </c>
      <c r="J34" s="11">
        <f>H34*I34</f>
        <v>16080</v>
      </c>
      <c r="K34" s="11">
        <f>J34/2</f>
        <v>8040</v>
      </c>
      <c r="L34" s="15">
        <f>J34/4</f>
        <v>4020</v>
      </c>
      <c r="M34" s="16">
        <f>J34/4</f>
        <v>4020</v>
      </c>
      <c r="N34" s="17">
        <f>SUM(K34:M34)</f>
        <v>16080</v>
      </c>
    </row>
    <row r="35" spans="1:14" s="2" customFormat="1" ht="30" customHeight="1">
      <c r="A35" s="21" t="s">
        <v>52</v>
      </c>
      <c r="B35" s="22"/>
      <c r="C35" s="23"/>
      <c r="D35" s="12">
        <f>D34</f>
        <v>15</v>
      </c>
      <c r="E35" s="12">
        <f t="shared" ref="E35:N35" si="15">E34</f>
        <v>3000</v>
      </c>
      <c r="F35" s="12">
        <f t="shared" si="15"/>
        <v>57</v>
      </c>
      <c r="G35" s="12">
        <f t="shared" si="15"/>
        <v>17100</v>
      </c>
      <c r="H35" s="12">
        <f t="shared" si="15"/>
        <v>20100</v>
      </c>
      <c r="I35" s="12" t="s">
        <v>24</v>
      </c>
      <c r="J35" s="12">
        <f t="shared" si="15"/>
        <v>16080</v>
      </c>
      <c r="K35" s="12">
        <f t="shared" si="15"/>
        <v>8040</v>
      </c>
      <c r="L35" s="12">
        <f t="shared" si="15"/>
        <v>4020</v>
      </c>
      <c r="M35" s="12">
        <f t="shared" si="15"/>
        <v>4020</v>
      </c>
      <c r="N35" s="12">
        <f t="shared" si="15"/>
        <v>16080</v>
      </c>
    </row>
    <row r="36" spans="1:14" ht="30" customHeight="1">
      <c r="A36" s="8">
        <v>24</v>
      </c>
      <c r="B36" s="9" t="s">
        <v>53</v>
      </c>
      <c r="C36" s="10" t="s">
        <v>27</v>
      </c>
      <c r="D36" s="11">
        <v>0</v>
      </c>
      <c r="E36" s="11">
        <f>D36*200</f>
        <v>0</v>
      </c>
      <c r="F36" s="11">
        <v>100</v>
      </c>
      <c r="G36" s="11">
        <f>F36*300</f>
        <v>30000</v>
      </c>
      <c r="H36" s="11">
        <f>E36+G36</f>
        <v>30000</v>
      </c>
      <c r="I36" s="11">
        <v>0.9</v>
      </c>
      <c r="J36" s="11">
        <f>H36*I36</f>
        <v>27000</v>
      </c>
      <c r="K36" s="11">
        <f>J36/2</f>
        <v>13500</v>
      </c>
      <c r="L36" s="15">
        <f>J36/4</f>
        <v>6750</v>
      </c>
      <c r="M36" s="16">
        <f>J36/4</f>
        <v>6750</v>
      </c>
      <c r="N36" s="17">
        <f>SUM(K36:M36)</f>
        <v>27000</v>
      </c>
    </row>
    <row r="37" spans="1:14" ht="30" customHeight="1">
      <c r="A37" s="11">
        <v>25</v>
      </c>
      <c r="B37" s="9" t="s">
        <v>54</v>
      </c>
      <c r="C37" s="10" t="s">
        <v>27</v>
      </c>
      <c r="D37" s="11">
        <v>1</v>
      </c>
      <c r="E37" s="11">
        <f>D37*200</f>
        <v>200</v>
      </c>
      <c r="F37" s="11">
        <v>85</v>
      </c>
      <c r="G37" s="11">
        <f>F37*300</f>
        <v>25500</v>
      </c>
      <c r="H37" s="11">
        <f>E37+G37</f>
        <v>25700</v>
      </c>
      <c r="I37" s="11">
        <v>0.9</v>
      </c>
      <c r="J37" s="11">
        <f>H37*I37</f>
        <v>23130</v>
      </c>
      <c r="K37" s="11">
        <f>J37/2</f>
        <v>11565</v>
      </c>
      <c r="L37" s="15">
        <f>J37/4</f>
        <v>5782.5</v>
      </c>
      <c r="M37" s="16">
        <f>J37/4</f>
        <v>5782.5</v>
      </c>
      <c r="N37" s="17">
        <f>SUM(K37:M37)</f>
        <v>23130</v>
      </c>
    </row>
    <row r="38" spans="1:14" s="2" customFormat="1" ht="30" customHeight="1">
      <c r="A38" s="24" t="s">
        <v>55</v>
      </c>
      <c r="B38" s="22"/>
      <c r="C38" s="25"/>
      <c r="D38" s="12">
        <f>SUM(D36:D37)</f>
        <v>1</v>
      </c>
      <c r="E38" s="12">
        <f t="shared" ref="E38:N38" si="16">SUM(E36:E37)</f>
        <v>200</v>
      </c>
      <c r="F38" s="12">
        <f t="shared" si="16"/>
        <v>185</v>
      </c>
      <c r="G38" s="12">
        <f t="shared" si="16"/>
        <v>55500</v>
      </c>
      <c r="H38" s="12">
        <f t="shared" si="16"/>
        <v>55700</v>
      </c>
      <c r="I38" s="12" t="s">
        <v>24</v>
      </c>
      <c r="J38" s="12">
        <f t="shared" si="16"/>
        <v>50130</v>
      </c>
      <c r="K38" s="12">
        <f t="shared" si="16"/>
        <v>25065</v>
      </c>
      <c r="L38" s="12">
        <f t="shared" si="16"/>
        <v>12532.5</v>
      </c>
      <c r="M38" s="12">
        <f t="shared" si="16"/>
        <v>12532.5</v>
      </c>
      <c r="N38" s="12">
        <f t="shared" si="16"/>
        <v>50130</v>
      </c>
    </row>
    <row r="39" spans="1:14" s="2" customFormat="1" ht="30" customHeight="1">
      <c r="A39" s="26" t="s">
        <v>56</v>
      </c>
      <c r="B39" s="27"/>
      <c r="C39" s="26"/>
      <c r="D39" s="12">
        <f>D9+D19+D22+D25+D27+D31+D33+D35+D38</f>
        <v>1143</v>
      </c>
      <c r="E39" s="12">
        <f t="shared" ref="E39:N39" si="17">E9+E19+E22+E25+E27+E31+E33+E35+E38</f>
        <v>228600</v>
      </c>
      <c r="F39" s="12">
        <f t="shared" si="17"/>
        <v>3005</v>
      </c>
      <c r="G39" s="12">
        <f t="shared" si="17"/>
        <v>901500</v>
      </c>
      <c r="H39" s="12">
        <f t="shared" si="17"/>
        <v>1130100</v>
      </c>
      <c r="I39" s="12" t="s">
        <v>24</v>
      </c>
      <c r="J39" s="12">
        <f t="shared" si="17"/>
        <v>1193440</v>
      </c>
      <c r="K39" s="12">
        <f t="shared" si="17"/>
        <v>596720</v>
      </c>
      <c r="L39" s="12">
        <f t="shared" si="17"/>
        <v>256002</v>
      </c>
      <c r="M39" s="12">
        <f t="shared" si="17"/>
        <v>294282</v>
      </c>
      <c r="N39" s="12">
        <f t="shared" si="17"/>
        <v>1147004</v>
      </c>
    </row>
    <row r="40" spans="1:14" ht="81.95" customHeight="1">
      <c r="A40" s="28" t="s">
        <v>57</v>
      </c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</sheetData>
  <mergeCells count="24">
    <mergeCell ref="A1:N1"/>
    <mergeCell ref="D2:G2"/>
    <mergeCell ref="D3:E3"/>
    <mergeCell ref="F3:G3"/>
    <mergeCell ref="A9:C9"/>
    <mergeCell ref="A2:A4"/>
    <mergeCell ref="B2:B4"/>
    <mergeCell ref="C2:C4"/>
    <mergeCell ref="H2:H4"/>
    <mergeCell ref="I2:I4"/>
    <mergeCell ref="J2:J4"/>
    <mergeCell ref="K2:K4"/>
    <mergeCell ref="N2:N4"/>
    <mergeCell ref="L2:M3"/>
    <mergeCell ref="A19:C19"/>
    <mergeCell ref="A22:C22"/>
    <mergeCell ref="A25:C25"/>
    <mergeCell ref="A27:C27"/>
    <mergeCell ref="A31:C31"/>
    <mergeCell ref="A33:C33"/>
    <mergeCell ref="A35:C35"/>
    <mergeCell ref="A38:C38"/>
    <mergeCell ref="A39:C39"/>
    <mergeCell ref="A40:N40"/>
  </mergeCells>
  <phoneticPr fontId="17" type="noConversion"/>
  <pageMargins left="0.75138888888888899" right="0.75138888888888899" top="0.78680555555555598" bottom="0.78680555555555598" header="0.5" footer="0.5"/>
  <pageSetup paperSize="9" scale="6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liuxiaoxu</dc:creator>
  <cp:lastModifiedBy>黄蓉</cp:lastModifiedBy>
  <dcterms:created xsi:type="dcterms:W3CDTF">2024-01-17T22:40:00Z</dcterms:created>
  <dcterms:modified xsi:type="dcterms:W3CDTF">2024-04-12T08:50:43Z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04BDF6AF1CDF809DC224A665D25F59EC_41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