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53" firstSheet="1" activeTab="3"/>
  </bookViews>
  <sheets>
    <sheet name="运营补贴" sheetId="36" r:id="rId1"/>
    <sheet name="岗位津贴-机构 （下半年）" sheetId="37" r:id="rId2"/>
    <sheet name="入职奖励-机构 （下半年）" sheetId="38" r:id="rId3"/>
    <sheet name="政府扶助对象" sheetId="35" r:id="rId4"/>
  </sheets>
  <definedNames>
    <definedName name="_xlnm._FilterDatabase" localSheetId="1" hidden="1">'岗位津贴-机构 （下半年）'!$A$3:$H$309</definedName>
    <definedName name="_xlnm._FilterDatabase" localSheetId="2" hidden="1">'入职奖励-机构 （下半年）'!$A$3:$I$45</definedName>
    <definedName name="_xlnm._FilterDatabase" localSheetId="0" hidden="1">运营补贴!$A$5:$O$45</definedName>
    <definedName name="_xlnm.Print_Titles" localSheetId="1">'岗位津贴-机构 （下半年）'!$3:$4</definedName>
    <definedName name="_xlnm.Print_Titles" localSheetId="2">'入职奖励-机构 （下半年）'!$3:$4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<sst xmlns="http://schemas.openxmlformats.org/spreadsheetml/2006/main" count="832" uniqueCount="322">
  <si>
    <t>江宁区2024年三季度养老机构综合运营补贴汇总表</t>
  </si>
  <si>
    <t>所属时间：2024年第3季度</t>
  </si>
  <si>
    <t>序号</t>
  </si>
  <si>
    <t>机构名称</t>
  </si>
  <si>
    <t>机构等级</t>
  </si>
  <si>
    <t>运营补贴</t>
  </si>
  <si>
    <t>基准补贴总金额</t>
  </si>
  <si>
    <t>等级系数</t>
  </si>
  <si>
    <t>补贴总金额</t>
  </si>
  <si>
    <t>市补贴金额（50%）</t>
  </si>
  <si>
    <t>区补贴金额（50%）</t>
  </si>
  <si>
    <t>实发金额</t>
  </si>
  <si>
    <t>7月份</t>
  </si>
  <si>
    <t>8月份</t>
  </si>
  <si>
    <t>9月份</t>
  </si>
  <si>
    <t>半失能</t>
  </si>
  <si>
    <t>失能</t>
  </si>
  <si>
    <t>金额</t>
  </si>
  <si>
    <t>区</t>
  </si>
  <si>
    <t>街道</t>
  </si>
  <si>
    <t>南京江宁幸福园老年公寓</t>
  </si>
  <si>
    <t>三级</t>
  </si>
  <si>
    <t>南京市江宁区东山街道桃园老年公寓</t>
  </si>
  <si>
    <t>一级</t>
  </si>
  <si>
    <t>南京朗诗常青藤养老服务有限公司新颐分公司</t>
  </si>
  <si>
    <t>南京君慈养老有限公司</t>
  </si>
  <si>
    <t>/</t>
  </si>
  <si>
    <t>南京市江宁区东山街道三槐大里老年公寓</t>
  </si>
  <si>
    <t>南京瑞芝康健仁泽养老服务有限公司</t>
  </si>
  <si>
    <t>小计（东山街道）</t>
  </si>
  <si>
    <t>南京市江宁区悦华秣陵安养院</t>
  </si>
  <si>
    <t>南京市宏善护养院</t>
  </si>
  <si>
    <t>南京江宁荣平老年康乐中心</t>
  </si>
  <si>
    <t>南京江宁广慈苑老年公寓</t>
  </si>
  <si>
    <t>南京悦华沐和苑养老服务有限公司</t>
  </si>
  <si>
    <t>南京悦诚养老服务有限公司</t>
  </si>
  <si>
    <t>南京宁慧幸福养老服务有限公司江宁清水亭分公司</t>
  </si>
  <si>
    <t>二级</t>
  </si>
  <si>
    <t>南京宁慧幸福养老服务有限公司江宁兰台街分公司</t>
  </si>
  <si>
    <t>南京江宁金华老年护养院</t>
  </si>
  <si>
    <t>小计（秣陵街道）</t>
  </si>
  <si>
    <t>南京市江宁区悦华谷里安养院</t>
  </si>
  <si>
    <t>小计（谷里街道）</t>
  </si>
  <si>
    <t>南京利安康乐养老服务有限公司</t>
  </si>
  <si>
    <t>南京江宁沐春园护理院</t>
  </si>
  <si>
    <t>五级</t>
  </si>
  <si>
    <t>南京瑞芝康健老年公寓</t>
  </si>
  <si>
    <t>小计（淳化街道）</t>
  </si>
  <si>
    <t>南京沁夕阳养老护理服务有限公司</t>
  </si>
  <si>
    <t>小计（湖熟街道）</t>
  </si>
  <si>
    <t>江苏大慈怀汤山养老服务有限公司</t>
  </si>
  <si>
    <t>南京金康天地护养院</t>
  </si>
  <si>
    <t>小计（汤山街道）</t>
  </si>
  <si>
    <t>南京江宁云华养老院</t>
  </si>
  <si>
    <t>南京江宁百善老年公寓</t>
  </si>
  <si>
    <t>小计（麒麟街道）</t>
  </si>
  <si>
    <t>南京瑞芝康健滨江颐养院</t>
  </si>
  <si>
    <t>小计（江宁街道）</t>
  </si>
  <si>
    <t>南京市江宁区国弘护养院</t>
  </si>
  <si>
    <t>南京江宁晚情苑老年公寓</t>
  </si>
  <si>
    <t>小计（横溪街道）</t>
  </si>
  <si>
    <t>南京瑞芝康健禄口颐养院</t>
  </si>
  <si>
    <t>小计（禄口街道）</t>
  </si>
  <si>
    <t>合计</t>
  </si>
  <si>
    <t>备注：1、金额单位：元。
      2、机构等级：无等级、一级、二级、三级、四级、五级；等级系数：0.7倍、0.8倍、0.9倍、1倍、1.1倍、1.2倍。</t>
  </si>
  <si>
    <t>江宁区2024年下半年养老机构从业人员岗位津贴汇总表</t>
  </si>
  <si>
    <t>填报时间: 2024年下半年</t>
  </si>
  <si>
    <t>单位</t>
  </si>
  <si>
    <t>姓名</t>
  </si>
  <si>
    <t>提交证书类别</t>
  </si>
  <si>
    <t>申请补贴年限</t>
  </si>
  <si>
    <t>申请补贴标准</t>
  </si>
  <si>
    <t>申请补贴月数</t>
  </si>
  <si>
    <t>申请补贴金额</t>
  </si>
  <si>
    <t>市奖励金额</t>
  </si>
  <si>
    <t>区奖励金额</t>
  </si>
  <si>
    <t>李善霞</t>
  </si>
  <si>
    <t>护理学中级</t>
  </si>
  <si>
    <t>2016.09-2024.09</t>
  </si>
  <si>
    <t>800元/月</t>
  </si>
  <si>
    <t>2024.04-2024.09</t>
  </si>
  <si>
    <t>护士执业证</t>
  </si>
  <si>
    <t>王晓明</t>
  </si>
  <si>
    <t>2017.01-2024.09</t>
  </si>
  <si>
    <t>解瑾</t>
  </si>
  <si>
    <t>2016.11-2024.09</t>
  </si>
  <si>
    <t>王珺</t>
  </si>
  <si>
    <t>2017.07-2024.09</t>
  </si>
  <si>
    <t>760元/月</t>
  </si>
  <si>
    <t>2024.04-2024.06</t>
  </si>
  <si>
    <t>2024.07-2024.09</t>
  </si>
  <si>
    <t>马健</t>
  </si>
  <si>
    <t>2016.07-2024.09</t>
  </si>
  <si>
    <t>高会芳</t>
  </si>
  <si>
    <t>周桔</t>
  </si>
  <si>
    <t>王玉华</t>
  </si>
  <si>
    <t>养老护理员三级</t>
  </si>
  <si>
    <t>宋德珍</t>
  </si>
  <si>
    <t>护理学初级</t>
  </si>
  <si>
    <t>吴敏</t>
  </si>
  <si>
    <t>2016.06-2024.09</t>
  </si>
  <si>
    <t>640元/月</t>
  </si>
  <si>
    <t>2024.04-2024.05</t>
  </si>
  <si>
    <t>680元/月</t>
  </si>
  <si>
    <t>2024.06-2024.07、2024.09</t>
  </si>
  <si>
    <t>李道兰</t>
  </si>
  <si>
    <t>杨莉</t>
  </si>
  <si>
    <t>2017.11-2024.09</t>
  </si>
  <si>
    <t>孔子雯</t>
  </si>
  <si>
    <t>助理社会工作师</t>
  </si>
  <si>
    <t>2016.02-2024.09</t>
  </si>
  <si>
    <t>2024.04-2024.07,
2024.09</t>
  </si>
  <si>
    <t>社会工作师</t>
  </si>
  <si>
    <t>沈蓉</t>
  </si>
  <si>
    <t>2016.12-2024.09</t>
  </si>
  <si>
    <t>薛孟</t>
  </si>
  <si>
    <t>600元/月</t>
  </si>
  <si>
    <t>高啓兰</t>
  </si>
  <si>
    <t>养老护理员五级</t>
  </si>
  <si>
    <t>2016.10-2024.09</t>
  </si>
  <si>
    <t>2024.08-2024.09</t>
  </si>
  <si>
    <t>王芸</t>
  </si>
  <si>
    <t>2024.06-2024.09</t>
  </si>
  <si>
    <t>王钰</t>
  </si>
  <si>
    <t>医师证中级</t>
  </si>
  <si>
    <t>2019.09-2024.09</t>
  </si>
  <si>
    <t>2024.04-2024.08</t>
  </si>
  <si>
    <t>医师执业资格证</t>
  </si>
  <si>
    <t>720元/月</t>
  </si>
  <si>
    <t>2024.09</t>
  </si>
  <si>
    <t>闻其馨</t>
  </si>
  <si>
    <t>2020.11-2024.09</t>
  </si>
  <si>
    <t>480元/月</t>
  </si>
  <si>
    <t>伍红兰</t>
  </si>
  <si>
    <t>中级养老护理员培训证</t>
  </si>
  <si>
    <t>杨琴</t>
  </si>
  <si>
    <t>2018.06-2024.09</t>
  </si>
  <si>
    <t>560元/月</t>
  </si>
  <si>
    <t>徐春燕</t>
  </si>
  <si>
    <t>养老护理员四级</t>
  </si>
  <si>
    <t>王生燕</t>
  </si>
  <si>
    <t>王桂红</t>
  </si>
  <si>
    <t>张传余</t>
  </si>
  <si>
    <t>龚春琴</t>
  </si>
  <si>
    <t>2024.07、2024.09</t>
  </si>
  <si>
    <t>荣光敏</t>
  </si>
  <si>
    <t>医师资格证</t>
  </si>
  <si>
    <t>2024.06，2024.09</t>
  </si>
  <si>
    <t>董亚军</t>
  </si>
  <si>
    <t>孔祥娣</t>
  </si>
  <si>
    <t>养老护理员上岗证</t>
  </si>
  <si>
    <t>2018.12-2024.09</t>
  </si>
  <si>
    <t>刘先树</t>
  </si>
  <si>
    <t>刘雨萌</t>
  </si>
  <si>
    <t>2021.12-2024.09</t>
  </si>
  <si>
    <t>440元/月</t>
  </si>
  <si>
    <t>严春玉</t>
  </si>
  <si>
    <t>李曾艳</t>
  </si>
  <si>
    <t>董春红</t>
  </si>
  <si>
    <t>养老护理员培训证</t>
  </si>
  <si>
    <t>2020.08-2024.09</t>
  </si>
  <si>
    <t>2024.04-2024.07</t>
  </si>
  <si>
    <t>520元/月</t>
  </si>
  <si>
    <t>肖敏</t>
  </si>
  <si>
    <t>杨鸿儒</t>
  </si>
  <si>
    <t>陈蕊</t>
  </si>
  <si>
    <t>2017.05-2024.09</t>
  </si>
  <si>
    <t>2024.05-2024.09</t>
  </si>
  <si>
    <t>胡红銮</t>
  </si>
  <si>
    <t>养老护理员中级</t>
  </si>
  <si>
    <t>郑强</t>
  </si>
  <si>
    <t>付本燕</t>
  </si>
  <si>
    <t>2020.12-2024.09</t>
  </si>
  <si>
    <t>2024.04，2024.06，2024.07，2024.09</t>
  </si>
  <si>
    <t>陈春宝</t>
  </si>
  <si>
    <t>俞良顺</t>
  </si>
  <si>
    <t>2021.07-2024.09</t>
  </si>
  <si>
    <t>养老护理员初级</t>
  </si>
  <si>
    <t>张倩</t>
  </si>
  <si>
    <t>张传娣</t>
  </si>
  <si>
    <t>2024.04-2024.07、2024.09</t>
  </si>
  <si>
    <t>唐利巧</t>
  </si>
  <si>
    <t>陈芳</t>
  </si>
  <si>
    <t>侯文慧</t>
  </si>
  <si>
    <t>2022.11-2024.09</t>
  </si>
  <si>
    <t>400元/月</t>
  </si>
  <si>
    <t>江腊春</t>
  </si>
  <si>
    <t>程利辉</t>
  </si>
  <si>
    <t>2023.03-2024.09</t>
  </si>
  <si>
    <t>杨梅影</t>
  </si>
  <si>
    <t>2018.07-2024.09</t>
  </si>
  <si>
    <t>王倩</t>
  </si>
  <si>
    <t>2018.11-2024.09</t>
  </si>
  <si>
    <t>经翊菡</t>
  </si>
  <si>
    <t>祁诗菊</t>
  </si>
  <si>
    <t>养老护理员中级培训证</t>
  </si>
  <si>
    <t>2019.12-2024.09</t>
  </si>
  <si>
    <t>徐守美</t>
  </si>
  <si>
    <t>2022.02-2024.09</t>
  </si>
  <si>
    <t>秦绵欣</t>
  </si>
  <si>
    <t>2019.01-2024.09</t>
  </si>
  <si>
    <t>2024.04-2024.06、2024.09</t>
  </si>
  <si>
    <t>谢华江</t>
  </si>
  <si>
    <t>徐蕊妮</t>
  </si>
  <si>
    <t>2023.04-2024.09</t>
  </si>
  <si>
    <t>240元/月</t>
  </si>
  <si>
    <t>2024.04、2024.06-2024.09</t>
  </si>
  <si>
    <t>鲁文文</t>
  </si>
  <si>
    <t>2024.07</t>
  </si>
  <si>
    <t>养老护理员高级</t>
  </si>
  <si>
    <t>王刚</t>
  </si>
  <si>
    <t>王海丽</t>
  </si>
  <si>
    <t>保健按摩师三级</t>
  </si>
  <si>
    <t>2018.01-2024.09</t>
  </si>
  <si>
    <t>陈学霆</t>
  </si>
  <si>
    <t>2019.05-2024.03</t>
  </si>
  <si>
    <t>2024.04-05</t>
  </si>
  <si>
    <t>乔云</t>
  </si>
  <si>
    <t>2024.04</t>
  </si>
  <si>
    <t>李园园</t>
  </si>
  <si>
    <t>曾敏</t>
  </si>
  <si>
    <t>公共营养师三级</t>
  </si>
  <si>
    <t>2022.03-2024.09</t>
  </si>
  <si>
    <t>胡婷婷</t>
  </si>
  <si>
    <t>窦同雯</t>
  </si>
  <si>
    <t>2015.10-2024.09</t>
  </si>
  <si>
    <t>赵维翠</t>
  </si>
  <si>
    <t>社会工作者四级</t>
  </si>
  <si>
    <t>权红霞</t>
  </si>
  <si>
    <t>护理学初级（士）</t>
  </si>
  <si>
    <t>2015.12-2024.09</t>
  </si>
  <si>
    <t>护理学初级（师）</t>
  </si>
  <si>
    <t>时青</t>
  </si>
  <si>
    <t>初级护理学</t>
  </si>
  <si>
    <t>马廷晖</t>
  </si>
  <si>
    <t>汪晴</t>
  </si>
  <si>
    <t>叶开祥</t>
  </si>
  <si>
    <t>季化来</t>
  </si>
  <si>
    <t>2018.08-2024.09</t>
  </si>
  <si>
    <t>王贤贤</t>
  </si>
  <si>
    <t>蔡霞</t>
  </si>
  <si>
    <t>2020.01-2024.06</t>
  </si>
  <si>
    <t>付钦芝</t>
  </si>
  <si>
    <t>2020.01-2024.09</t>
  </si>
  <si>
    <t>王蓓</t>
  </si>
  <si>
    <t>李从杰</t>
  </si>
  <si>
    <t>2021.05-2024.09</t>
  </si>
  <si>
    <t>魏俊枫</t>
  </si>
  <si>
    <t>张继娟</t>
  </si>
  <si>
    <t>2022.08-2024.09</t>
  </si>
  <si>
    <t>280元/月</t>
  </si>
  <si>
    <t>盛耀</t>
  </si>
  <si>
    <t>2019.06-2024.09</t>
  </si>
  <si>
    <t>360元/月</t>
  </si>
  <si>
    <t>单位：元</t>
  </si>
  <si>
    <t>江宁区养老机构从业人员入职奖励申请情况汇总表</t>
  </si>
  <si>
    <t>申报人姓名</t>
  </si>
  <si>
    <t>学历证书等级</t>
  </si>
  <si>
    <t>已领取年限</t>
  </si>
  <si>
    <t>已领取
奖励金额</t>
  </si>
  <si>
    <t>申请年限</t>
  </si>
  <si>
    <t>申请时间</t>
  </si>
  <si>
    <t>本次奖励金额</t>
  </si>
  <si>
    <t>王艳</t>
  </si>
  <si>
    <t>全日制大专</t>
  </si>
  <si>
    <t>第1年</t>
  </si>
  <si>
    <t>第2年</t>
  </si>
  <si>
    <t>2021.11-2024.09</t>
  </si>
  <si>
    <t>邓惠惠</t>
  </si>
  <si>
    <t>1-2年</t>
  </si>
  <si>
    <t>第3年</t>
  </si>
  <si>
    <t>2021.09-2024.09</t>
  </si>
  <si>
    <t>王芳芳</t>
  </si>
  <si>
    <t>1-3年</t>
  </si>
  <si>
    <t>第4年</t>
  </si>
  <si>
    <t>段开耀</t>
  </si>
  <si>
    <t>郭睿钰</t>
  </si>
  <si>
    <t>2022.07-2024.09</t>
  </si>
  <si>
    <t>王华</t>
  </si>
  <si>
    <t>全日制本科</t>
  </si>
  <si>
    <t>第1-2年</t>
  </si>
  <si>
    <t>2021.04-2024.09</t>
  </si>
  <si>
    <t>蔡菲</t>
  </si>
  <si>
    <t>王颖</t>
  </si>
  <si>
    <t>2022.12-2024.09</t>
  </si>
  <si>
    <t>周洁</t>
  </si>
  <si>
    <t>非全日制本科</t>
  </si>
  <si>
    <t>2022.9-2024.9</t>
  </si>
  <si>
    <t>李玲</t>
  </si>
  <si>
    <t>2022.7-2024.9</t>
  </si>
  <si>
    <t>王敏芳</t>
  </si>
  <si>
    <t>2021.4-2024.9</t>
  </si>
  <si>
    <t>毛月霞</t>
  </si>
  <si>
    <t>2023.10-2024.09</t>
  </si>
  <si>
    <t>何丹</t>
  </si>
  <si>
    <t>第1-4年</t>
  </si>
  <si>
    <t>合    计</t>
  </si>
  <si>
    <t xml:space="preserve"> </t>
  </si>
  <si>
    <t>江宁区政府养老扶助对象入住养老机构补贴申请情况</t>
  </si>
  <si>
    <t>所属时间：2024年下半年</t>
  </si>
  <si>
    <t>人员类别</t>
  </si>
  <si>
    <t>补贴标准（/月）</t>
  </si>
  <si>
    <t>总金额（元）</t>
  </si>
  <si>
    <t>陈孝芳</t>
  </si>
  <si>
    <t>失能（于2022年1月12日享受长护险）</t>
  </si>
  <si>
    <t>低保对象</t>
  </si>
  <si>
    <t>2024年4月-2024年9月</t>
  </si>
  <si>
    <t>800元</t>
  </si>
  <si>
    <t>郭道保</t>
  </si>
  <si>
    <t>失能（于2021年11月17日享受长护险）</t>
  </si>
  <si>
    <t>低保边缘</t>
  </si>
  <si>
    <t>400元</t>
  </si>
  <si>
    <t>方桂兰</t>
  </si>
  <si>
    <t>失能（于2024年8月20日享受长护险）</t>
  </si>
  <si>
    <t>2024年8月-2024年9月</t>
  </si>
  <si>
    <t>冯珍华</t>
  </si>
  <si>
    <t>失能（于2021年11月13日享受长护险）</t>
  </si>
  <si>
    <t>周良红</t>
  </si>
  <si>
    <t>失能（未享受长护险）</t>
  </si>
  <si>
    <t>48小时</t>
  </si>
  <si>
    <t>南京市栖霞区乐成贤老年公寓</t>
  </si>
  <si>
    <t>潘道焕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</si>
</sst>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theme="1"/>
      <name val="方正仿宋_GBK"/>
      <charset val="134"/>
    </font>
    <font>
      <b/>
      <sz val="10"/>
      <color rgb="FF000000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小标宋_GBK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0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18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5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left" vertical="center" wrapText="1"/>
    </xf>
    <xf numFmtId="0" fontId="25" fillId="2" borderId="7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5"/>
  <sheetViews>
    <sheetView zoomScale="110" zoomScaleNormal="110" topLeftCell="B1" workbookViewId="0">
      <pane ySplit="5" topLeftCell="A27" activePane="bottomLeft" state="frozen"/>
      <selection/>
      <selection pane="bottomLeft" activeCell="M54" sqref="M54"/>
    </sheetView>
  </sheetViews>
  <sheetFormatPr defaultColWidth="9" defaultRowHeight="13.5"/>
  <cols>
    <col min="1" max="1" width="5.63333333333333" style="14" customWidth="1"/>
    <col min="2" max="2" width="46.5" style="14" customWidth="1"/>
    <col min="3" max="3" width="11" style="14" customWidth="1"/>
    <col min="4" max="5" width="6.75833333333333" style="14" customWidth="1"/>
    <col min="6" max="6" width="8.38333333333333" style="14" customWidth="1"/>
    <col min="7" max="8" width="6.75833333333333" style="14" customWidth="1"/>
    <col min="9" max="9" width="8.38333333333333" style="14" customWidth="1"/>
    <col min="10" max="11" width="6.75833333333333" style="14" customWidth="1"/>
    <col min="12" max="12" width="8.38333333333333" style="14" customWidth="1"/>
    <col min="13" max="13" width="15.5833333333333" style="14" customWidth="1"/>
    <col min="14" max="14" width="12.3833333333333" style="14" customWidth="1"/>
    <col min="15" max="15" width="16" style="14" customWidth="1"/>
    <col min="16" max="16" width="9" style="14"/>
    <col min="17" max="18" width="9.375" style="14"/>
    <col min="19" max="16384" width="9" style="14"/>
  </cols>
  <sheetData>
    <row r="1" ht="28" customHeight="1" spans="1:1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ht="28" customHeight="1" spans="1:19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ht="20" customHeight="1" spans="1:19">
      <c r="A3" s="65" t="s">
        <v>2</v>
      </c>
      <c r="B3" s="66" t="s">
        <v>3</v>
      </c>
      <c r="C3" s="66" t="s">
        <v>4</v>
      </c>
      <c r="D3" s="65" t="s">
        <v>5</v>
      </c>
      <c r="E3" s="65"/>
      <c r="F3" s="65"/>
      <c r="G3" s="65"/>
      <c r="H3" s="65"/>
      <c r="I3" s="65"/>
      <c r="J3" s="65"/>
      <c r="K3" s="65"/>
      <c r="L3" s="65"/>
      <c r="M3" s="66" t="s">
        <v>6</v>
      </c>
      <c r="N3" s="66" t="s">
        <v>7</v>
      </c>
      <c r="O3" s="66" t="s">
        <v>8</v>
      </c>
      <c r="P3" s="66" t="s">
        <v>9</v>
      </c>
      <c r="Q3" s="79" t="s">
        <v>10</v>
      </c>
      <c r="R3" s="79"/>
      <c r="S3" s="66" t="s">
        <v>11</v>
      </c>
    </row>
    <row r="4" ht="20" customHeight="1" spans="1:19">
      <c r="A4" s="65"/>
      <c r="B4" s="66"/>
      <c r="C4" s="66"/>
      <c r="D4" s="65" t="s">
        <v>12</v>
      </c>
      <c r="E4" s="65"/>
      <c r="F4" s="65"/>
      <c r="G4" s="65" t="s">
        <v>13</v>
      </c>
      <c r="H4" s="65"/>
      <c r="I4" s="65"/>
      <c r="J4" s="65" t="s">
        <v>14</v>
      </c>
      <c r="K4" s="65"/>
      <c r="L4" s="65"/>
      <c r="M4" s="66"/>
      <c r="N4" s="66"/>
      <c r="O4" s="66"/>
      <c r="P4" s="66"/>
      <c r="Q4" s="79"/>
      <c r="R4" s="79"/>
      <c r="S4" s="66"/>
    </row>
    <row r="5" ht="20" customHeight="1" spans="1:19">
      <c r="A5" s="65"/>
      <c r="B5" s="66"/>
      <c r="C5" s="66"/>
      <c r="D5" s="65" t="s">
        <v>15</v>
      </c>
      <c r="E5" s="65" t="s">
        <v>16</v>
      </c>
      <c r="F5" s="65" t="s">
        <v>17</v>
      </c>
      <c r="G5" s="65" t="s">
        <v>15</v>
      </c>
      <c r="H5" s="65" t="s">
        <v>16</v>
      </c>
      <c r="I5" s="65" t="s">
        <v>17</v>
      </c>
      <c r="J5" s="65" t="s">
        <v>15</v>
      </c>
      <c r="K5" s="65" t="s">
        <v>16</v>
      </c>
      <c r="L5" s="65" t="s">
        <v>17</v>
      </c>
      <c r="M5" s="66"/>
      <c r="N5" s="66"/>
      <c r="O5" s="66"/>
      <c r="P5" s="66"/>
      <c r="Q5" s="79" t="s">
        <v>18</v>
      </c>
      <c r="R5" s="80" t="s">
        <v>19</v>
      </c>
      <c r="S5" s="66"/>
    </row>
    <row r="6" spans="1:19">
      <c r="A6" s="67">
        <v>1</v>
      </c>
      <c r="B6" s="67" t="s">
        <v>20</v>
      </c>
      <c r="C6" s="67" t="s">
        <v>21</v>
      </c>
      <c r="D6" s="68">
        <v>14</v>
      </c>
      <c r="E6" s="68">
        <v>54</v>
      </c>
      <c r="F6" s="69">
        <f t="shared" ref="F6:F11" si="0">D6*240+E6*300</f>
        <v>19560</v>
      </c>
      <c r="G6" s="68">
        <v>15</v>
      </c>
      <c r="H6" s="68">
        <v>54</v>
      </c>
      <c r="I6" s="69">
        <f t="shared" ref="I6:I11" si="1">G6*240+H6*300</f>
        <v>19800</v>
      </c>
      <c r="J6" s="68">
        <v>15</v>
      </c>
      <c r="K6" s="68">
        <v>53</v>
      </c>
      <c r="L6" s="69">
        <f t="shared" ref="L6:L11" si="2">J6*240+K6*300</f>
        <v>19500</v>
      </c>
      <c r="M6" s="69">
        <f t="shared" ref="M6:M11" si="3">F6+I6+L6</f>
        <v>58860</v>
      </c>
      <c r="N6" s="69">
        <v>1</v>
      </c>
      <c r="O6" s="69">
        <f t="shared" ref="O6:O11" si="4">M6*N6</f>
        <v>58860</v>
      </c>
      <c r="P6" s="78">
        <f>O6/2</f>
        <v>29430</v>
      </c>
      <c r="Q6" s="78">
        <f>O6/4</f>
        <v>14715</v>
      </c>
      <c r="R6" s="78">
        <f>O6/4</f>
        <v>14715</v>
      </c>
      <c r="S6" s="78">
        <f>P6+Q6+R6</f>
        <v>58860</v>
      </c>
    </row>
    <row r="7" spans="1:19">
      <c r="A7" s="67">
        <v>2</v>
      </c>
      <c r="B7" s="67" t="s">
        <v>22</v>
      </c>
      <c r="C7" s="67" t="s">
        <v>23</v>
      </c>
      <c r="D7" s="68">
        <v>2</v>
      </c>
      <c r="E7" s="68">
        <v>4</v>
      </c>
      <c r="F7" s="69">
        <f t="shared" si="0"/>
        <v>1680</v>
      </c>
      <c r="G7" s="68">
        <v>2</v>
      </c>
      <c r="H7" s="68">
        <v>5</v>
      </c>
      <c r="I7" s="69">
        <f t="shared" si="1"/>
        <v>1980</v>
      </c>
      <c r="J7" s="68">
        <v>2</v>
      </c>
      <c r="K7" s="68">
        <v>4</v>
      </c>
      <c r="L7" s="69">
        <f t="shared" si="2"/>
        <v>1680</v>
      </c>
      <c r="M7" s="69">
        <f t="shared" si="3"/>
        <v>5340</v>
      </c>
      <c r="N7" s="69">
        <v>0.8</v>
      </c>
      <c r="O7" s="69">
        <f t="shared" si="4"/>
        <v>4272</v>
      </c>
      <c r="P7" s="78">
        <f t="shared" ref="P7:P44" si="5">O7/2</f>
        <v>2136</v>
      </c>
      <c r="Q7" s="78">
        <f t="shared" ref="Q7:Q44" si="6">O7/4</f>
        <v>1068</v>
      </c>
      <c r="R7" s="78">
        <f t="shared" ref="R7:R44" si="7">O7/4</f>
        <v>1068</v>
      </c>
      <c r="S7" s="78">
        <f t="shared" ref="S7:S44" si="8">P7+Q7+R7</f>
        <v>4272</v>
      </c>
    </row>
    <row r="8" spans="1:19">
      <c r="A8" s="67">
        <v>3</v>
      </c>
      <c r="B8" s="67" t="s">
        <v>24</v>
      </c>
      <c r="C8" s="67" t="s">
        <v>21</v>
      </c>
      <c r="D8" s="68">
        <v>8</v>
      </c>
      <c r="E8" s="68">
        <v>37</v>
      </c>
      <c r="F8" s="69">
        <f t="shared" si="0"/>
        <v>13020</v>
      </c>
      <c r="G8" s="68">
        <v>8</v>
      </c>
      <c r="H8" s="68">
        <v>35</v>
      </c>
      <c r="I8" s="69">
        <f t="shared" si="1"/>
        <v>12420</v>
      </c>
      <c r="J8" s="68">
        <v>7</v>
      </c>
      <c r="K8" s="68">
        <v>35</v>
      </c>
      <c r="L8" s="69">
        <f t="shared" si="2"/>
        <v>12180</v>
      </c>
      <c r="M8" s="69">
        <f t="shared" si="3"/>
        <v>37620</v>
      </c>
      <c r="N8" s="69">
        <v>1</v>
      </c>
      <c r="O8" s="69">
        <f t="shared" si="4"/>
        <v>37620</v>
      </c>
      <c r="P8" s="78">
        <f t="shared" si="5"/>
        <v>18810</v>
      </c>
      <c r="Q8" s="78">
        <f t="shared" si="6"/>
        <v>9405</v>
      </c>
      <c r="R8" s="78">
        <f t="shared" si="7"/>
        <v>9405</v>
      </c>
      <c r="S8" s="78">
        <f t="shared" si="8"/>
        <v>37620</v>
      </c>
    </row>
    <row r="9" spans="1:19">
      <c r="A9" s="67">
        <v>4</v>
      </c>
      <c r="B9" s="67" t="s">
        <v>25</v>
      </c>
      <c r="C9" s="67" t="s">
        <v>26</v>
      </c>
      <c r="D9" s="68">
        <v>0</v>
      </c>
      <c r="E9" s="68">
        <v>0</v>
      </c>
      <c r="F9" s="69">
        <f t="shared" si="0"/>
        <v>0</v>
      </c>
      <c r="G9" s="68">
        <v>0</v>
      </c>
      <c r="H9" s="68">
        <v>0</v>
      </c>
      <c r="I9" s="69">
        <f t="shared" si="1"/>
        <v>0</v>
      </c>
      <c r="J9" s="68">
        <v>2</v>
      </c>
      <c r="K9" s="68">
        <v>7</v>
      </c>
      <c r="L9" s="69">
        <f t="shared" si="2"/>
        <v>2580</v>
      </c>
      <c r="M9" s="69">
        <f t="shared" si="3"/>
        <v>2580</v>
      </c>
      <c r="N9" s="69">
        <v>0.7</v>
      </c>
      <c r="O9" s="69">
        <f t="shared" si="4"/>
        <v>1806</v>
      </c>
      <c r="P9" s="78">
        <f t="shared" si="5"/>
        <v>903</v>
      </c>
      <c r="Q9" s="78">
        <f t="shared" si="6"/>
        <v>451.5</v>
      </c>
      <c r="R9" s="78">
        <f t="shared" si="7"/>
        <v>451.5</v>
      </c>
      <c r="S9" s="78">
        <f t="shared" si="8"/>
        <v>1806</v>
      </c>
    </row>
    <row r="10" spans="1:19">
      <c r="A10" s="67">
        <v>5</v>
      </c>
      <c r="B10" s="67" t="s">
        <v>27</v>
      </c>
      <c r="C10" s="67" t="s">
        <v>23</v>
      </c>
      <c r="D10" s="68">
        <v>0</v>
      </c>
      <c r="E10" s="68">
        <v>18</v>
      </c>
      <c r="F10" s="69">
        <f t="shared" si="0"/>
        <v>5400</v>
      </c>
      <c r="G10" s="68">
        <v>0</v>
      </c>
      <c r="H10" s="68">
        <v>17</v>
      </c>
      <c r="I10" s="69">
        <f t="shared" si="1"/>
        <v>5100</v>
      </c>
      <c r="J10" s="68">
        <v>0</v>
      </c>
      <c r="K10" s="68">
        <v>18</v>
      </c>
      <c r="L10" s="69">
        <f t="shared" si="2"/>
        <v>5400</v>
      </c>
      <c r="M10" s="69">
        <f t="shared" si="3"/>
        <v>15900</v>
      </c>
      <c r="N10" s="69">
        <v>0.8</v>
      </c>
      <c r="O10" s="69">
        <f t="shared" si="4"/>
        <v>12720</v>
      </c>
      <c r="P10" s="78">
        <f t="shared" si="5"/>
        <v>6360</v>
      </c>
      <c r="Q10" s="78">
        <f t="shared" si="6"/>
        <v>3180</v>
      </c>
      <c r="R10" s="78">
        <f t="shared" si="7"/>
        <v>3180</v>
      </c>
      <c r="S10" s="78">
        <f t="shared" si="8"/>
        <v>12720</v>
      </c>
    </row>
    <row r="11" spans="1:19">
      <c r="A11" s="67">
        <v>6</v>
      </c>
      <c r="B11" s="69" t="s">
        <v>28</v>
      </c>
      <c r="C11" s="67" t="s">
        <v>26</v>
      </c>
      <c r="D11" s="69">
        <v>3</v>
      </c>
      <c r="E11" s="69">
        <v>11</v>
      </c>
      <c r="F11" s="69">
        <f t="shared" si="0"/>
        <v>4020</v>
      </c>
      <c r="G11" s="69">
        <v>3</v>
      </c>
      <c r="H11" s="69">
        <v>14</v>
      </c>
      <c r="I11" s="69">
        <f t="shared" si="1"/>
        <v>4920</v>
      </c>
      <c r="J11" s="69">
        <v>3</v>
      </c>
      <c r="K11" s="69">
        <v>16</v>
      </c>
      <c r="L11" s="69">
        <f t="shared" si="2"/>
        <v>5520</v>
      </c>
      <c r="M11" s="69">
        <f t="shared" si="3"/>
        <v>14460</v>
      </c>
      <c r="N11" s="69">
        <v>0.7</v>
      </c>
      <c r="O11" s="69">
        <f t="shared" si="4"/>
        <v>10122</v>
      </c>
      <c r="P11" s="78">
        <f t="shared" si="5"/>
        <v>5061</v>
      </c>
      <c r="Q11" s="78">
        <f t="shared" si="6"/>
        <v>2530.5</v>
      </c>
      <c r="R11" s="78">
        <f t="shared" si="7"/>
        <v>2530.5</v>
      </c>
      <c r="S11" s="78">
        <f t="shared" si="8"/>
        <v>10122</v>
      </c>
    </row>
    <row r="12" s="62" customFormat="1" spans="1:19">
      <c r="A12" s="70" t="s">
        <v>29</v>
      </c>
      <c r="B12" s="71"/>
      <c r="C12" s="72"/>
      <c r="D12" s="73">
        <f>SUM(D6:D11)</f>
        <v>27</v>
      </c>
      <c r="E12" s="73">
        <f t="shared" ref="E12:S12" si="9">SUM(E6:E11)</f>
        <v>124</v>
      </c>
      <c r="F12" s="73">
        <f t="shared" si="9"/>
        <v>43680</v>
      </c>
      <c r="G12" s="73">
        <f t="shared" si="9"/>
        <v>28</v>
      </c>
      <c r="H12" s="73">
        <f t="shared" si="9"/>
        <v>125</v>
      </c>
      <c r="I12" s="73">
        <f t="shared" si="9"/>
        <v>44220</v>
      </c>
      <c r="J12" s="73">
        <f t="shared" si="9"/>
        <v>29</v>
      </c>
      <c r="K12" s="73">
        <f t="shared" si="9"/>
        <v>133</v>
      </c>
      <c r="L12" s="73">
        <f t="shared" si="9"/>
        <v>46860</v>
      </c>
      <c r="M12" s="73">
        <f t="shared" si="9"/>
        <v>134760</v>
      </c>
      <c r="N12" s="73" t="s">
        <v>26</v>
      </c>
      <c r="O12" s="73">
        <f t="shared" si="9"/>
        <v>125400</v>
      </c>
      <c r="P12" s="73">
        <f t="shared" si="9"/>
        <v>62700</v>
      </c>
      <c r="Q12" s="73">
        <f t="shared" si="9"/>
        <v>31350</v>
      </c>
      <c r="R12" s="73">
        <f t="shared" si="9"/>
        <v>31350</v>
      </c>
      <c r="S12" s="73">
        <f t="shared" si="9"/>
        <v>125400</v>
      </c>
    </row>
    <row r="13" spans="1:19">
      <c r="A13" s="67">
        <v>7</v>
      </c>
      <c r="B13" s="67" t="s">
        <v>30</v>
      </c>
      <c r="C13" s="67" t="s">
        <v>26</v>
      </c>
      <c r="D13" s="68">
        <v>0</v>
      </c>
      <c r="E13" s="68">
        <v>0</v>
      </c>
      <c r="F13" s="69">
        <f t="shared" ref="F13:F21" si="10">D13*240+E13*300</f>
        <v>0</v>
      </c>
      <c r="G13" s="68">
        <v>9</v>
      </c>
      <c r="H13" s="68">
        <v>14</v>
      </c>
      <c r="I13" s="69">
        <f t="shared" ref="I13:I21" si="11">G13*240+H13*300</f>
        <v>6360</v>
      </c>
      <c r="J13" s="68">
        <v>5</v>
      </c>
      <c r="K13" s="68">
        <v>4</v>
      </c>
      <c r="L13" s="69">
        <f t="shared" ref="L13:L21" si="12">J13*240+K13*300</f>
        <v>2400</v>
      </c>
      <c r="M13" s="69">
        <f t="shared" ref="M13:M21" si="13">F13+I13+L13</f>
        <v>8760</v>
      </c>
      <c r="N13" s="69">
        <v>0.7</v>
      </c>
      <c r="O13" s="69">
        <f t="shared" ref="O13:O21" si="14">M13*N13</f>
        <v>6132</v>
      </c>
      <c r="P13" s="78">
        <f t="shared" si="5"/>
        <v>3066</v>
      </c>
      <c r="Q13" s="78">
        <f t="shared" si="6"/>
        <v>1533</v>
      </c>
      <c r="R13" s="78">
        <f t="shared" si="7"/>
        <v>1533</v>
      </c>
      <c r="S13" s="78">
        <f t="shared" si="8"/>
        <v>6132</v>
      </c>
    </row>
    <row r="14" spans="1:19">
      <c r="A14" s="67">
        <v>8</v>
      </c>
      <c r="B14" s="67" t="s">
        <v>31</v>
      </c>
      <c r="C14" s="67" t="s">
        <v>26</v>
      </c>
      <c r="D14" s="68">
        <v>7</v>
      </c>
      <c r="E14" s="68">
        <v>33</v>
      </c>
      <c r="F14" s="69">
        <f t="shared" si="10"/>
        <v>11580</v>
      </c>
      <c r="G14" s="68">
        <v>7</v>
      </c>
      <c r="H14" s="68">
        <v>33</v>
      </c>
      <c r="I14" s="69">
        <f t="shared" si="11"/>
        <v>11580</v>
      </c>
      <c r="J14" s="68">
        <v>7</v>
      </c>
      <c r="K14" s="68">
        <v>32</v>
      </c>
      <c r="L14" s="69">
        <f t="shared" si="12"/>
        <v>11280</v>
      </c>
      <c r="M14" s="69">
        <f t="shared" si="13"/>
        <v>34440</v>
      </c>
      <c r="N14" s="69">
        <v>0.7</v>
      </c>
      <c r="O14" s="69">
        <f t="shared" si="14"/>
        <v>24108</v>
      </c>
      <c r="P14" s="78">
        <f t="shared" si="5"/>
        <v>12054</v>
      </c>
      <c r="Q14" s="78">
        <f t="shared" si="6"/>
        <v>6027</v>
      </c>
      <c r="R14" s="78">
        <f t="shared" si="7"/>
        <v>6027</v>
      </c>
      <c r="S14" s="78">
        <f t="shared" si="8"/>
        <v>24108</v>
      </c>
    </row>
    <row r="15" spans="1:19">
      <c r="A15" s="67">
        <v>9</v>
      </c>
      <c r="B15" s="67" t="s">
        <v>32</v>
      </c>
      <c r="C15" s="67" t="s">
        <v>26</v>
      </c>
      <c r="D15" s="68">
        <v>2</v>
      </c>
      <c r="E15" s="68">
        <v>4</v>
      </c>
      <c r="F15" s="69">
        <f t="shared" si="10"/>
        <v>1680</v>
      </c>
      <c r="G15" s="68">
        <v>2</v>
      </c>
      <c r="H15" s="68">
        <v>3</v>
      </c>
      <c r="I15" s="69">
        <f t="shared" si="11"/>
        <v>1380</v>
      </c>
      <c r="J15" s="68">
        <v>2</v>
      </c>
      <c r="K15" s="68">
        <v>6</v>
      </c>
      <c r="L15" s="69">
        <f t="shared" si="12"/>
        <v>2280</v>
      </c>
      <c r="M15" s="69">
        <f t="shared" si="13"/>
        <v>5340</v>
      </c>
      <c r="N15" s="69">
        <v>0.7</v>
      </c>
      <c r="O15" s="69">
        <f t="shared" si="14"/>
        <v>3738</v>
      </c>
      <c r="P15" s="78">
        <f t="shared" si="5"/>
        <v>1869</v>
      </c>
      <c r="Q15" s="78">
        <f t="shared" si="6"/>
        <v>934.5</v>
      </c>
      <c r="R15" s="78">
        <f t="shared" si="7"/>
        <v>934.5</v>
      </c>
      <c r="S15" s="78">
        <f t="shared" si="8"/>
        <v>3738</v>
      </c>
    </row>
    <row r="16" spans="1:19">
      <c r="A16" s="67">
        <v>10</v>
      </c>
      <c r="B16" s="67" t="s">
        <v>33</v>
      </c>
      <c r="C16" s="67" t="s">
        <v>26</v>
      </c>
      <c r="D16" s="68">
        <v>1</v>
      </c>
      <c r="E16" s="68">
        <v>2</v>
      </c>
      <c r="F16" s="69">
        <f t="shared" si="10"/>
        <v>840</v>
      </c>
      <c r="G16" s="68">
        <v>1</v>
      </c>
      <c r="H16" s="68">
        <v>2</v>
      </c>
      <c r="I16" s="69">
        <f t="shared" si="11"/>
        <v>840</v>
      </c>
      <c r="J16" s="68">
        <v>1</v>
      </c>
      <c r="K16" s="68">
        <v>2</v>
      </c>
      <c r="L16" s="69">
        <f t="shared" si="12"/>
        <v>840</v>
      </c>
      <c r="M16" s="69">
        <f t="shared" si="13"/>
        <v>2520</v>
      </c>
      <c r="N16" s="69">
        <v>0.7</v>
      </c>
      <c r="O16" s="69">
        <f t="shared" si="14"/>
        <v>1764</v>
      </c>
      <c r="P16" s="78">
        <f t="shared" si="5"/>
        <v>882</v>
      </c>
      <c r="Q16" s="78">
        <f t="shared" si="6"/>
        <v>441</v>
      </c>
      <c r="R16" s="78">
        <f t="shared" si="7"/>
        <v>441</v>
      </c>
      <c r="S16" s="78">
        <f t="shared" si="8"/>
        <v>1764</v>
      </c>
    </row>
    <row r="17" spans="1:19">
      <c r="A17" s="67">
        <v>11</v>
      </c>
      <c r="B17" s="67" t="s">
        <v>34</v>
      </c>
      <c r="C17" s="67" t="s">
        <v>23</v>
      </c>
      <c r="D17" s="68">
        <v>5</v>
      </c>
      <c r="E17" s="68">
        <v>11</v>
      </c>
      <c r="F17" s="69">
        <f t="shared" si="10"/>
        <v>4500</v>
      </c>
      <c r="G17" s="68">
        <v>5</v>
      </c>
      <c r="H17" s="68">
        <v>11</v>
      </c>
      <c r="I17" s="69">
        <f t="shared" si="11"/>
        <v>4500</v>
      </c>
      <c r="J17" s="68">
        <v>5</v>
      </c>
      <c r="K17" s="68">
        <v>9</v>
      </c>
      <c r="L17" s="69">
        <f t="shared" si="12"/>
        <v>3900</v>
      </c>
      <c r="M17" s="69">
        <f t="shared" si="13"/>
        <v>12900</v>
      </c>
      <c r="N17" s="69">
        <v>0.8</v>
      </c>
      <c r="O17" s="69">
        <f t="shared" si="14"/>
        <v>10320</v>
      </c>
      <c r="P17" s="78">
        <f t="shared" si="5"/>
        <v>5160</v>
      </c>
      <c r="Q17" s="78">
        <f t="shared" si="6"/>
        <v>2580</v>
      </c>
      <c r="R17" s="78">
        <f t="shared" si="7"/>
        <v>2580</v>
      </c>
      <c r="S17" s="78">
        <f t="shared" si="8"/>
        <v>10320</v>
      </c>
    </row>
    <row r="18" spans="1:19">
      <c r="A18" s="67">
        <v>12</v>
      </c>
      <c r="B18" s="67" t="s">
        <v>35</v>
      </c>
      <c r="C18" s="67" t="s">
        <v>26</v>
      </c>
      <c r="D18" s="68">
        <v>6</v>
      </c>
      <c r="E18" s="68">
        <v>11</v>
      </c>
      <c r="F18" s="69">
        <f t="shared" si="10"/>
        <v>4740</v>
      </c>
      <c r="G18" s="68">
        <v>6</v>
      </c>
      <c r="H18" s="68">
        <v>11</v>
      </c>
      <c r="I18" s="69">
        <f t="shared" si="11"/>
        <v>4740</v>
      </c>
      <c r="J18" s="68">
        <v>6</v>
      </c>
      <c r="K18" s="68">
        <v>11</v>
      </c>
      <c r="L18" s="69">
        <f t="shared" si="12"/>
        <v>4740</v>
      </c>
      <c r="M18" s="69">
        <f t="shared" si="13"/>
        <v>14220</v>
      </c>
      <c r="N18" s="69">
        <v>0.7</v>
      </c>
      <c r="O18" s="69">
        <f t="shared" si="14"/>
        <v>9954</v>
      </c>
      <c r="P18" s="78">
        <f t="shared" si="5"/>
        <v>4977</v>
      </c>
      <c r="Q18" s="78">
        <f t="shared" si="6"/>
        <v>2488.5</v>
      </c>
      <c r="R18" s="78">
        <f t="shared" si="7"/>
        <v>2488.5</v>
      </c>
      <c r="S18" s="78">
        <f t="shared" si="8"/>
        <v>9954</v>
      </c>
    </row>
    <row r="19" spans="1:19">
      <c r="A19" s="67">
        <v>13</v>
      </c>
      <c r="B19" s="69" t="s">
        <v>36</v>
      </c>
      <c r="C19" s="67" t="s">
        <v>37</v>
      </c>
      <c r="D19" s="68">
        <v>2</v>
      </c>
      <c r="E19" s="68">
        <v>19</v>
      </c>
      <c r="F19" s="69">
        <f t="shared" si="10"/>
        <v>6180</v>
      </c>
      <c r="G19" s="68">
        <v>2</v>
      </c>
      <c r="H19" s="68">
        <v>19</v>
      </c>
      <c r="I19" s="69">
        <f t="shared" si="11"/>
        <v>6180</v>
      </c>
      <c r="J19" s="68">
        <v>3</v>
      </c>
      <c r="K19" s="68">
        <v>18</v>
      </c>
      <c r="L19" s="69">
        <f t="shared" si="12"/>
        <v>6120</v>
      </c>
      <c r="M19" s="69">
        <f t="shared" si="13"/>
        <v>18480</v>
      </c>
      <c r="N19" s="69">
        <v>0.9</v>
      </c>
      <c r="O19" s="69">
        <f t="shared" si="14"/>
        <v>16632</v>
      </c>
      <c r="P19" s="78">
        <f t="shared" si="5"/>
        <v>8316</v>
      </c>
      <c r="Q19" s="78">
        <f t="shared" si="6"/>
        <v>4158</v>
      </c>
      <c r="R19" s="78">
        <f t="shared" si="7"/>
        <v>4158</v>
      </c>
      <c r="S19" s="78">
        <f t="shared" si="8"/>
        <v>16632</v>
      </c>
    </row>
    <row r="20" spans="1:19">
      <c r="A20" s="67">
        <v>14</v>
      </c>
      <c r="B20" s="69" t="s">
        <v>38</v>
      </c>
      <c r="C20" s="67" t="s">
        <v>37</v>
      </c>
      <c r="D20" s="68">
        <v>3</v>
      </c>
      <c r="E20" s="68">
        <v>7</v>
      </c>
      <c r="F20" s="69">
        <f t="shared" si="10"/>
        <v>2820</v>
      </c>
      <c r="G20" s="68">
        <v>4</v>
      </c>
      <c r="H20" s="68">
        <v>9</v>
      </c>
      <c r="I20" s="69">
        <f t="shared" si="11"/>
        <v>3660</v>
      </c>
      <c r="J20" s="68">
        <v>4</v>
      </c>
      <c r="K20" s="68">
        <v>10</v>
      </c>
      <c r="L20" s="69">
        <f t="shared" si="12"/>
        <v>3960</v>
      </c>
      <c r="M20" s="69">
        <f t="shared" si="13"/>
        <v>10440</v>
      </c>
      <c r="N20" s="69">
        <v>0.9</v>
      </c>
      <c r="O20" s="69">
        <f t="shared" si="14"/>
        <v>9396</v>
      </c>
      <c r="P20" s="78">
        <f t="shared" si="5"/>
        <v>4698</v>
      </c>
      <c r="Q20" s="78">
        <f t="shared" si="6"/>
        <v>2349</v>
      </c>
      <c r="R20" s="78">
        <f t="shared" si="7"/>
        <v>2349</v>
      </c>
      <c r="S20" s="78">
        <f t="shared" si="8"/>
        <v>9396</v>
      </c>
    </row>
    <row r="21" spans="1:19">
      <c r="A21" s="67">
        <v>15</v>
      </c>
      <c r="B21" s="67" t="s">
        <v>39</v>
      </c>
      <c r="C21" s="67" t="s">
        <v>26</v>
      </c>
      <c r="D21" s="68">
        <v>9</v>
      </c>
      <c r="E21" s="68">
        <v>26</v>
      </c>
      <c r="F21" s="69">
        <f t="shared" si="10"/>
        <v>9960</v>
      </c>
      <c r="G21" s="68">
        <v>11</v>
      </c>
      <c r="H21" s="68">
        <v>25</v>
      </c>
      <c r="I21" s="69">
        <f t="shared" si="11"/>
        <v>10140</v>
      </c>
      <c r="J21" s="68">
        <v>10</v>
      </c>
      <c r="K21" s="68">
        <v>26</v>
      </c>
      <c r="L21" s="69">
        <f t="shared" si="12"/>
        <v>10200</v>
      </c>
      <c r="M21" s="69">
        <f t="shared" si="13"/>
        <v>30300</v>
      </c>
      <c r="N21" s="69">
        <v>0.7</v>
      </c>
      <c r="O21" s="69">
        <f t="shared" si="14"/>
        <v>21210</v>
      </c>
      <c r="P21" s="78">
        <f t="shared" si="5"/>
        <v>10605</v>
      </c>
      <c r="Q21" s="78">
        <f t="shared" si="6"/>
        <v>5302.5</v>
      </c>
      <c r="R21" s="78">
        <f t="shared" si="7"/>
        <v>5302.5</v>
      </c>
      <c r="S21" s="78">
        <f t="shared" si="8"/>
        <v>21210</v>
      </c>
    </row>
    <row r="22" s="62" customFormat="1" spans="1:23">
      <c r="A22" s="70" t="s">
        <v>40</v>
      </c>
      <c r="B22" s="71"/>
      <c r="C22" s="72"/>
      <c r="D22" s="73">
        <f>SUM(D13:D21)</f>
        <v>35</v>
      </c>
      <c r="E22" s="73">
        <f t="shared" ref="E22:S22" si="15">SUM(E13:E21)</f>
        <v>113</v>
      </c>
      <c r="F22" s="73">
        <f t="shared" si="15"/>
        <v>42300</v>
      </c>
      <c r="G22" s="73">
        <f t="shared" si="15"/>
        <v>47</v>
      </c>
      <c r="H22" s="73">
        <f t="shared" si="15"/>
        <v>127</v>
      </c>
      <c r="I22" s="73">
        <f t="shared" si="15"/>
        <v>49380</v>
      </c>
      <c r="J22" s="73">
        <f t="shared" si="15"/>
        <v>43</v>
      </c>
      <c r="K22" s="73">
        <f t="shared" si="15"/>
        <v>118</v>
      </c>
      <c r="L22" s="73">
        <f t="shared" si="15"/>
        <v>45720</v>
      </c>
      <c r="M22" s="73">
        <f t="shared" si="15"/>
        <v>137400</v>
      </c>
      <c r="N22" s="73" t="s">
        <v>26</v>
      </c>
      <c r="O22" s="73">
        <f t="shared" si="15"/>
        <v>103254</v>
      </c>
      <c r="P22" s="73">
        <f t="shared" si="15"/>
        <v>51627</v>
      </c>
      <c r="Q22" s="73">
        <f t="shared" si="15"/>
        <v>25813.5</v>
      </c>
      <c r="R22" s="73">
        <f t="shared" si="15"/>
        <v>25813.5</v>
      </c>
      <c r="S22" s="73">
        <f t="shared" si="15"/>
        <v>103254</v>
      </c>
      <c r="T22" s="81"/>
      <c r="U22" s="81"/>
      <c r="V22" s="81"/>
      <c r="W22" s="81"/>
    </row>
    <row r="23" spans="1:23">
      <c r="A23" s="67">
        <v>16</v>
      </c>
      <c r="B23" s="67" t="s">
        <v>41</v>
      </c>
      <c r="C23" s="67" t="s">
        <v>21</v>
      </c>
      <c r="D23" s="68">
        <v>10</v>
      </c>
      <c r="E23" s="68">
        <v>15</v>
      </c>
      <c r="F23" s="69">
        <f>D23*240+E23*300</f>
        <v>6900</v>
      </c>
      <c r="G23" s="68">
        <v>9</v>
      </c>
      <c r="H23" s="68">
        <v>17</v>
      </c>
      <c r="I23" s="69">
        <f>G23*240+H23*300</f>
        <v>7260</v>
      </c>
      <c r="J23" s="68">
        <v>16</v>
      </c>
      <c r="K23" s="68">
        <v>19</v>
      </c>
      <c r="L23" s="69">
        <f>J23*240+K23*300</f>
        <v>9540</v>
      </c>
      <c r="M23" s="69">
        <f>F23+I23+L23</f>
        <v>23700</v>
      </c>
      <c r="N23" s="69">
        <v>1</v>
      </c>
      <c r="O23" s="69">
        <f>M23*N23</f>
        <v>23700</v>
      </c>
      <c r="P23" s="78">
        <f t="shared" si="5"/>
        <v>11850</v>
      </c>
      <c r="Q23" s="78">
        <f t="shared" si="6"/>
        <v>5925</v>
      </c>
      <c r="R23" s="78">
        <f t="shared" si="7"/>
        <v>5925</v>
      </c>
      <c r="S23" s="78">
        <f t="shared" si="8"/>
        <v>23700</v>
      </c>
      <c r="T23" s="82"/>
      <c r="U23" s="82"/>
      <c r="V23" s="82"/>
      <c r="W23" s="82"/>
    </row>
    <row r="24" s="62" customFormat="1" spans="1:23">
      <c r="A24" s="70" t="s">
        <v>42</v>
      </c>
      <c r="B24" s="71"/>
      <c r="C24" s="72"/>
      <c r="D24" s="73">
        <f>D23</f>
        <v>10</v>
      </c>
      <c r="E24" s="73">
        <f>E23</f>
        <v>15</v>
      </c>
      <c r="F24" s="73">
        <f>F23</f>
        <v>6900</v>
      </c>
      <c r="G24" s="73">
        <f t="shared" ref="G24:S24" si="16">G23</f>
        <v>9</v>
      </c>
      <c r="H24" s="73">
        <f t="shared" si="16"/>
        <v>17</v>
      </c>
      <c r="I24" s="73">
        <f t="shared" si="16"/>
        <v>7260</v>
      </c>
      <c r="J24" s="73">
        <f t="shared" si="16"/>
        <v>16</v>
      </c>
      <c r="K24" s="73">
        <f t="shared" si="16"/>
        <v>19</v>
      </c>
      <c r="L24" s="73">
        <f t="shared" si="16"/>
        <v>9540</v>
      </c>
      <c r="M24" s="73">
        <f t="shared" si="16"/>
        <v>23700</v>
      </c>
      <c r="N24" s="73" t="s">
        <v>26</v>
      </c>
      <c r="O24" s="73">
        <f t="shared" si="16"/>
        <v>23700</v>
      </c>
      <c r="P24" s="73">
        <f t="shared" si="16"/>
        <v>11850</v>
      </c>
      <c r="Q24" s="73">
        <f t="shared" si="16"/>
        <v>5925</v>
      </c>
      <c r="R24" s="73">
        <f t="shared" si="16"/>
        <v>5925</v>
      </c>
      <c r="S24" s="73">
        <f t="shared" si="16"/>
        <v>23700</v>
      </c>
      <c r="T24" s="81"/>
      <c r="U24" s="81"/>
      <c r="V24" s="81"/>
      <c r="W24" s="81"/>
    </row>
    <row r="25" spans="1:23">
      <c r="A25" s="67">
        <v>17</v>
      </c>
      <c r="B25" s="67" t="s">
        <v>43</v>
      </c>
      <c r="C25" s="67" t="s">
        <v>21</v>
      </c>
      <c r="D25" s="68">
        <v>7</v>
      </c>
      <c r="E25" s="68">
        <v>15</v>
      </c>
      <c r="F25" s="69">
        <f>D25*240+E25*300</f>
        <v>6180</v>
      </c>
      <c r="G25" s="68">
        <v>6</v>
      </c>
      <c r="H25" s="68">
        <v>17</v>
      </c>
      <c r="I25" s="69">
        <f>G25*240+H25*300</f>
        <v>6540</v>
      </c>
      <c r="J25" s="68">
        <v>6</v>
      </c>
      <c r="K25" s="68">
        <v>18</v>
      </c>
      <c r="L25" s="69">
        <f>J25*240+K25*300</f>
        <v>6840</v>
      </c>
      <c r="M25" s="69">
        <f>F25+I25+L25</f>
        <v>19560</v>
      </c>
      <c r="N25" s="69">
        <v>1</v>
      </c>
      <c r="O25" s="69">
        <f>M25*N25</f>
        <v>19560</v>
      </c>
      <c r="P25" s="78">
        <f t="shared" si="5"/>
        <v>9780</v>
      </c>
      <c r="Q25" s="78">
        <f t="shared" si="6"/>
        <v>4890</v>
      </c>
      <c r="R25" s="78">
        <f t="shared" si="7"/>
        <v>4890</v>
      </c>
      <c r="S25" s="78">
        <f t="shared" si="8"/>
        <v>19560</v>
      </c>
      <c r="T25" s="82"/>
      <c r="U25" s="82"/>
      <c r="V25" s="82"/>
      <c r="W25" s="82"/>
    </row>
    <row r="26" spans="1:23">
      <c r="A26" s="67">
        <v>18</v>
      </c>
      <c r="B26" s="67" t="s">
        <v>44</v>
      </c>
      <c r="C26" s="67" t="s">
        <v>45</v>
      </c>
      <c r="D26" s="68">
        <v>52</v>
      </c>
      <c r="E26" s="68">
        <v>198</v>
      </c>
      <c r="F26" s="69">
        <f>D26*240+E26*300</f>
        <v>71880</v>
      </c>
      <c r="G26" s="68">
        <v>51</v>
      </c>
      <c r="H26" s="68">
        <v>197</v>
      </c>
      <c r="I26" s="69">
        <f>G26*240+H26*300</f>
        <v>71340</v>
      </c>
      <c r="J26" s="68">
        <v>53</v>
      </c>
      <c r="K26" s="68">
        <v>191</v>
      </c>
      <c r="L26" s="69">
        <f>J26*240+K26*300</f>
        <v>70020</v>
      </c>
      <c r="M26" s="69">
        <f>F26+I26+L26</f>
        <v>213240</v>
      </c>
      <c r="N26" s="69">
        <v>1.2</v>
      </c>
      <c r="O26" s="69">
        <f>M26*N26</f>
        <v>255888</v>
      </c>
      <c r="P26" s="78">
        <f t="shared" si="5"/>
        <v>127944</v>
      </c>
      <c r="Q26" s="78">
        <f t="shared" si="6"/>
        <v>63972</v>
      </c>
      <c r="R26" s="78">
        <f t="shared" si="7"/>
        <v>63972</v>
      </c>
      <c r="S26" s="78">
        <f t="shared" si="8"/>
        <v>255888</v>
      </c>
      <c r="T26" s="82"/>
      <c r="U26" s="82"/>
      <c r="V26" s="82"/>
      <c r="W26" s="82"/>
    </row>
    <row r="27" spans="1:23">
      <c r="A27" s="67">
        <v>19</v>
      </c>
      <c r="B27" s="67" t="s">
        <v>46</v>
      </c>
      <c r="C27" s="67" t="s">
        <v>45</v>
      </c>
      <c r="D27" s="69">
        <v>19</v>
      </c>
      <c r="E27" s="69">
        <v>73</v>
      </c>
      <c r="F27" s="69">
        <f>D27*240+E27*300</f>
        <v>26460</v>
      </c>
      <c r="G27" s="69">
        <v>17</v>
      </c>
      <c r="H27" s="69">
        <v>72</v>
      </c>
      <c r="I27" s="69">
        <f>G27*240+H27*300</f>
        <v>25680</v>
      </c>
      <c r="J27" s="69">
        <v>15</v>
      </c>
      <c r="K27" s="69">
        <v>70</v>
      </c>
      <c r="L27" s="69">
        <f>J27*240+K27*300</f>
        <v>24600</v>
      </c>
      <c r="M27" s="69">
        <f>F27+I27+L27</f>
        <v>76740</v>
      </c>
      <c r="N27" s="69">
        <v>1.2</v>
      </c>
      <c r="O27" s="69">
        <f>M27*N27</f>
        <v>92088</v>
      </c>
      <c r="P27" s="78">
        <f t="shared" si="5"/>
        <v>46044</v>
      </c>
      <c r="Q27" s="78">
        <f t="shared" si="6"/>
        <v>23022</v>
      </c>
      <c r="R27" s="78">
        <f t="shared" si="7"/>
        <v>23022</v>
      </c>
      <c r="S27" s="78">
        <f t="shared" si="8"/>
        <v>92088</v>
      </c>
      <c r="T27" s="82"/>
      <c r="U27" s="82"/>
      <c r="V27" s="82"/>
      <c r="W27" s="82"/>
    </row>
    <row r="28" s="62" customFormat="1" spans="1:23">
      <c r="A28" s="70" t="s">
        <v>47</v>
      </c>
      <c r="B28" s="71"/>
      <c r="C28" s="72"/>
      <c r="D28" s="74">
        <f>SUM(D25:D27)</f>
        <v>78</v>
      </c>
      <c r="E28" s="74">
        <f t="shared" ref="E28:S28" si="17">SUM(E25:E27)</f>
        <v>286</v>
      </c>
      <c r="F28" s="74">
        <f t="shared" si="17"/>
        <v>104520</v>
      </c>
      <c r="G28" s="74">
        <f t="shared" si="17"/>
        <v>74</v>
      </c>
      <c r="H28" s="74">
        <f t="shared" si="17"/>
        <v>286</v>
      </c>
      <c r="I28" s="74">
        <f t="shared" si="17"/>
        <v>103560</v>
      </c>
      <c r="J28" s="74">
        <f t="shared" si="17"/>
        <v>74</v>
      </c>
      <c r="K28" s="74">
        <f t="shared" si="17"/>
        <v>279</v>
      </c>
      <c r="L28" s="74">
        <f t="shared" si="17"/>
        <v>101460</v>
      </c>
      <c r="M28" s="74">
        <f t="shared" si="17"/>
        <v>309540</v>
      </c>
      <c r="N28" s="74" t="s">
        <v>26</v>
      </c>
      <c r="O28" s="74">
        <f t="shared" si="17"/>
        <v>367536</v>
      </c>
      <c r="P28" s="74">
        <f t="shared" si="17"/>
        <v>183768</v>
      </c>
      <c r="Q28" s="74">
        <f t="shared" si="17"/>
        <v>91884</v>
      </c>
      <c r="R28" s="74">
        <f t="shared" si="17"/>
        <v>91884</v>
      </c>
      <c r="S28" s="74">
        <f t="shared" si="17"/>
        <v>367536</v>
      </c>
      <c r="T28" s="81"/>
      <c r="U28" s="81"/>
      <c r="V28" s="81"/>
      <c r="W28" s="81"/>
    </row>
    <row r="29" spans="1:23">
      <c r="A29" s="67">
        <v>20</v>
      </c>
      <c r="B29" s="67" t="s">
        <v>48</v>
      </c>
      <c r="C29" s="67" t="s">
        <v>37</v>
      </c>
      <c r="D29" s="69">
        <v>6</v>
      </c>
      <c r="E29" s="69">
        <v>9</v>
      </c>
      <c r="F29" s="69">
        <f>D29*240+E29*300</f>
        <v>4140</v>
      </c>
      <c r="G29" s="69">
        <v>6</v>
      </c>
      <c r="H29" s="69">
        <v>12</v>
      </c>
      <c r="I29" s="69">
        <f>G29*240+H29*300</f>
        <v>5040</v>
      </c>
      <c r="J29" s="69">
        <v>6</v>
      </c>
      <c r="K29" s="69">
        <v>12</v>
      </c>
      <c r="L29" s="69">
        <f>J29*240+K29*300</f>
        <v>5040</v>
      </c>
      <c r="M29" s="69">
        <f>F29+I29+L29</f>
        <v>14220</v>
      </c>
      <c r="N29" s="69">
        <v>0.9</v>
      </c>
      <c r="O29" s="69">
        <f>M29*N29</f>
        <v>12798</v>
      </c>
      <c r="P29" s="78">
        <f t="shared" si="5"/>
        <v>6399</v>
      </c>
      <c r="Q29" s="78">
        <f t="shared" si="6"/>
        <v>3199.5</v>
      </c>
      <c r="R29" s="78">
        <f t="shared" si="7"/>
        <v>3199.5</v>
      </c>
      <c r="S29" s="78">
        <f t="shared" si="8"/>
        <v>12798</v>
      </c>
      <c r="T29" s="82"/>
      <c r="U29" s="82"/>
      <c r="V29" s="82"/>
      <c r="W29" s="82"/>
    </row>
    <row r="30" s="62" customFormat="1" spans="1:23">
      <c r="A30" s="70" t="s">
        <v>49</v>
      </c>
      <c r="B30" s="71"/>
      <c r="C30" s="72"/>
      <c r="D30" s="74">
        <f>D29</f>
        <v>6</v>
      </c>
      <c r="E30" s="74">
        <f t="shared" ref="E30:S30" si="18">E29</f>
        <v>9</v>
      </c>
      <c r="F30" s="74">
        <f t="shared" si="18"/>
        <v>4140</v>
      </c>
      <c r="G30" s="74">
        <f t="shared" si="18"/>
        <v>6</v>
      </c>
      <c r="H30" s="74">
        <f t="shared" si="18"/>
        <v>12</v>
      </c>
      <c r="I30" s="74">
        <f t="shared" si="18"/>
        <v>5040</v>
      </c>
      <c r="J30" s="74">
        <f t="shared" si="18"/>
        <v>6</v>
      </c>
      <c r="K30" s="74">
        <f t="shared" si="18"/>
        <v>12</v>
      </c>
      <c r="L30" s="74">
        <f t="shared" si="18"/>
        <v>5040</v>
      </c>
      <c r="M30" s="74">
        <f t="shared" si="18"/>
        <v>14220</v>
      </c>
      <c r="N30" s="74" t="s">
        <v>26</v>
      </c>
      <c r="O30" s="74">
        <f t="shared" si="18"/>
        <v>12798</v>
      </c>
      <c r="P30" s="74">
        <f t="shared" si="18"/>
        <v>6399</v>
      </c>
      <c r="Q30" s="74">
        <f t="shared" si="18"/>
        <v>3199.5</v>
      </c>
      <c r="R30" s="74">
        <f t="shared" si="18"/>
        <v>3199.5</v>
      </c>
      <c r="S30" s="74">
        <f t="shared" si="18"/>
        <v>12798</v>
      </c>
      <c r="T30" s="81"/>
      <c r="U30" s="81"/>
      <c r="V30" s="81"/>
      <c r="W30" s="81"/>
    </row>
    <row r="31" spans="1:23">
      <c r="A31" s="67">
        <v>21</v>
      </c>
      <c r="B31" s="67" t="s">
        <v>50</v>
      </c>
      <c r="C31" s="67" t="s">
        <v>21</v>
      </c>
      <c r="D31" s="69">
        <v>4</v>
      </c>
      <c r="E31" s="69">
        <v>35</v>
      </c>
      <c r="F31" s="69">
        <f>D31*240+E31*300</f>
        <v>11460</v>
      </c>
      <c r="G31" s="69">
        <v>5</v>
      </c>
      <c r="H31" s="69">
        <v>35</v>
      </c>
      <c r="I31" s="69">
        <f>G31*240+H31*300</f>
        <v>11700</v>
      </c>
      <c r="J31" s="69">
        <v>6</v>
      </c>
      <c r="K31" s="69">
        <v>33</v>
      </c>
      <c r="L31" s="69">
        <f>J31*240+K31*300</f>
        <v>11340</v>
      </c>
      <c r="M31" s="69">
        <f>F31+I31+L31</f>
        <v>34500</v>
      </c>
      <c r="N31" s="69">
        <v>1</v>
      </c>
      <c r="O31" s="69">
        <f>M31*N31</f>
        <v>34500</v>
      </c>
      <c r="P31" s="78">
        <f t="shared" si="5"/>
        <v>17250</v>
      </c>
      <c r="Q31" s="78">
        <f t="shared" si="6"/>
        <v>8625</v>
      </c>
      <c r="R31" s="78">
        <f t="shared" si="7"/>
        <v>8625</v>
      </c>
      <c r="S31" s="78">
        <f t="shared" si="8"/>
        <v>34500</v>
      </c>
      <c r="T31" s="82"/>
      <c r="U31" s="82"/>
      <c r="V31" s="82"/>
      <c r="W31" s="82"/>
    </row>
    <row r="32" spans="1:23">
      <c r="A32" s="67">
        <v>22</v>
      </c>
      <c r="B32" s="67" t="s">
        <v>51</v>
      </c>
      <c r="C32" s="67" t="s">
        <v>21</v>
      </c>
      <c r="D32" s="69">
        <v>7</v>
      </c>
      <c r="E32" s="69">
        <v>68</v>
      </c>
      <c r="F32" s="69">
        <f>D32*240+E32*300</f>
        <v>22080</v>
      </c>
      <c r="G32" s="69">
        <v>6</v>
      </c>
      <c r="H32" s="69">
        <v>66</v>
      </c>
      <c r="I32" s="69">
        <f>G32*240+H32*300</f>
        <v>21240</v>
      </c>
      <c r="J32" s="69">
        <v>6</v>
      </c>
      <c r="K32" s="69">
        <v>66</v>
      </c>
      <c r="L32" s="69">
        <f>J32*240+K32*300</f>
        <v>21240</v>
      </c>
      <c r="M32" s="69">
        <f>F32+I32+L32</f>
        <v>64560</v>
      </c>
      <c r="N32" s="69">
        <v>1</v>
      </c>
      <c r="O32" s="69">
        <f>M32*N32</f>
        <v>64560</v>
      </c>
      <c r="P32" s="78">
        <f t="shared" si="5"/>
        <v>32280</v>
      </c>
      <c r="Q32" s="78">
        <f t="shared" si="6"/>
        <v>16140</v>
      </c>
      <c r="R32" s="78">
        <f t="shared" si="7"/>
        <v>16140</v>
      </c>
      <c r="S32" s="78">
        <f t="shared" si="8"/>
        <v>64560</v>
      </c>
      <c r="T32" s="82"/>
      <c r="U32" s="82"/>
      <c r="V32" s="82"/>
      <c r="W32" s="82"/>
    </row>
    <row r="33" s="62" customFormat="1" spans="1:23">
      <c r="A33" s="70" t="s">
        <v>52</v>
      </c>
      <c r="B33" s="71"/>
      <c r="C33" s="72"/>
      <c r="D33" s="74">
        <f>SUM(D31:D32)</f>
        <v>11</v>
      </c>
      <c r="E33" s="74">
        <f t="shared" ref="E33:S33" si="19">SUM(E31:E32)</f>
        <v>103</v>
      </c>
      <c r="F33" s="74">
        <f t="shared" si="19"/>
        <v>33540</v>
      </c>
      <c r="G33" s="74">
        <f t="shared" si="19"/>
        <v>11</v>
      </c>
      <c r="H33" s="74">
        <f t="shared" si="19"/>
        <v>101</v>
      </c>
      <c r="I33" s="74">
        <f t="shared" si="19"/>
        <v>32940</v>
      </c>
      <c r="J33" s="74">
        <f t="shared" si="19"/>
        <v>12</v>
      </c>
      <c r="K33" s="74">
        <f t="shared" si="19"/>
        <v>99</v>
      </c>
      <c r="L33" s="74">
        <f t="shared" si="19"/>
        <v>32580</v>
      </c>
      <c r="M33" s="74">
        <f t="shared" si="19"/>
        <v>99060</v>
      </c>
      <c r="N33" s="74" t="s">
        <v>26</v>
      </c>
      <c r="O33" s="74">
        <f t="shared" si="19"/>
        <v>99060</v>
      </c>
      <c r="P33" s="74">
        <f t="shared" si="19"/>
        <v>49530</v>
      </c>
      <c r="Q33" s="74">
        <f t="shared" si="19"/>
        <v>24765</v>
      </c>
      <c r="R33" s="74">
        <f t="shared" si="19"/>
        <v>24765</v>
      </c>
      <c r="S33" s="74">
        <f t="shared" si="19"/>
        <v>99060</v>
      </c>
      <c r="T33" s="81"/>
      <c r="U33" s="81"/>
      <c r="V33" s="81"/>
      <c r="W33" s="81"/>
    </row>
    <row r="34" spans="1:23">
      <c r="A34" s="67">
        <v>23</v>
      </c>
      <c r="B34" s="67" t="s">
        <v>53</v>
      </c>
      <c r="C34" s="67" t="s">
        <v>21</v>
      </c>
      <c r="D34" s="69">
        <v>1</v>
      </c>
      <c r="E34" s="69">
        <v>46</v>
      </c>
      <c r="F34" s="69">
        <f>D34*240+E34*300</f>
        <v>14040</v>
      </c>
      <c r="G34" s="69">
        <v>1</v>
      </c>
      <c r="H34" s="69">
        <v>46</v>
      </c>
      <c r="I34" s="69">
        <f>G34*240+H34*300</f>
        <v>14040</v>
      </c>
      <c r="J34" s="69">
        <v>1</v>
      </c>
      <c r="K34" s="69">
        <v>43</v>
      </c>
      <c r="L34" s="69">
        <f>J34*240+K34*300</f>
        <v>13140</v>
      </c>
      <c r="M34" s="69">
        <f>F34+I34+L34</f>
        <v>41220</v>
      </c>
      <c r="N34" s="69">
        <v>1</v>
      </c>
      <c r="O34" s="69">
        <f>M34*N34</f>
        <v>41220</v>
      </c>
      <c r="P34" s="78">
        <f t="shared" si="5"/>
        <v>20610</v>
      </c>
      <c r="Q34" s="78">
        <v>0</v>
      </c>
      <c r="R34" s="78">
        <f>O34/2</f>
        <v>20610</v>
      </c>
      <c r="S34" s="78">
        <f t="shared" si="8"/>
        <v>41220</v>
      </c>
      <c r="T34" s="82"/>
      <c r="U34" s="82"/>
      <c r="V34" s="82"/>
      <c r="W34" s="82"/>
    </row>
    <row r="35" spans="1:23">
      <c r="A35" s="67">
        <v>24</v>
      </c>
      <c r="B35" s="67" t="s">
        <v>54</v>
      </c>
      <c r="C35" s="67" t="s">
        <v>23</v>
      </c>
      <c r="D35" s="69">
        <v>9</v>
      </c>
      <c r="E35" s="69">
        <v>51</v>
      </c>
      <c r="F35" s="69">
        <f>D35*240+E35*300</f>
        <v>17460</v>
      </c>
      <c r="G35" s="69">
        <v>9</v>
      </c>
      <c r="H35" s="69">
        <v>52</v>
      </c>
      <c r="I35" s="69">
        <f>G35*240+H35*300</f>
        <v>17760</v>
      </c>
      <c r="J35" s="69">
        <v>9</v>
      </c>
      <c r="K35" s="69">
        <v>53</v>
      </c>
      <c r="L35" s="69">
        <f>J35*240+K35*300</f>
        <v>18060</v>
      </c>
      <c r="M35" s="69">
        <f>F35+I35+L35</f>
        <v>53280</v>
      </c>
      <c r="N35" s="69">
        <v>0.8</v>
      </c>
      <c r="O35" s="69">
        <f>M35*N35</f>
        <v>42624</v>
      </c>
      <c r="P35" s="78">
        <f t="shared" si="5"/>
        <v>21312</v>
      </c>
      <c r="Q35" s="78">
        <v>0</v>
      </c>
      <c r="R35" s="78">
        <f>O35/2</f>
        <v>21312</v>
      </c>
      <c r="S35" s="78">
        <f t="shared" si="8"/>
        <v>42624</v>
      </c>
      <c r="T35" s="82"/>
      <c r="U35" s="82"/>
      <c r="V35" s="82"/>
      <c r="W35" s="82"/>
    </row>
    <row r="36" s="62" customFormat="1" spans="1:23">
      <c r="A36" s="70" t="s">
        <v>55</v>
      </c>
      <c r="B36" s="71"/>
      <c r="C36" s="72"/>
      <c r="D36" s="74">
        <f>SUM(D34:D35)</f>
        <v>10</v>
      </c>
      <c r="E36" s="74">
        <f t="shared" ref="E36:S36" si="20">SUM(E34:E35)</f>
        <v>97</v>
      </c>
      <c r="F36" s="74">
        <f t="shared" si="20"/>
        <v>31500</v>
      </c>
      <c r="G36" s="74">
        <f t="shared" si="20"/>
        <v>10</v>
      </c>
      <c r="H36" s="74">
        <f t="shared" si="20"/>
        <v>98</v>
      </c>
      <c r="I36" s="74">
        <f t="shared" si="20"/>
        <v>31800</v>
      </c>
      <c r="J36" s="74">
        <f t="shared" si="20"/>
        <v>10</v>
      </c>
      <c r="K36" s="74">
        <f t="shared" si="20"/>
        <v>96</v>
      </c>
      <c r="L36" s="74">
        <f t="shared" si="20"/>
        <v>31200</v>
      </c>
      <c r="M36" s="74">
        <f t="shared" si="20"/>
        <v>94500</v>
      </c>
      <c r="N36" s="74" t="s">
        <v>26</v>
      </c>
      <c r="O36" s="74">
        <f t="shared" si="20"/>
        <v>83844</v>
      </c>
      <c r="P36" s="74">
        <f t="shared" si="20"/>
        <v>41922</v>
      </c>
      <c r="Q36" s="74">
        <f t="shared" si="20"/>
        <v>0</v>
      </c>
      <c r="R36" s="74">
        <f t="shared" si="20"/>
        <v>41922</v>
      </c>
      <c r="S36" s="74">
        <f t="shared" si="20"/>
        <v>83844</v>
      </c>
      <c r="T36" s="81"/>
      <c r="U36" s="81"/>
      <c r="V36" s="81"/>
      <c r="W36" s="81"/>
    </row>
    <row r="37" spans="1:23">
      <c r="A37" s="67">
        <v>25</v>
      </c>
      <c r="B37" s="67" t="s">
        <v>56</v>
      </c>
      <c r="C37" s="67" t="s">
        <v>45</v>
      </c>
      <c r="D37" s="69">
        <v>35</v>
      </c>
      <c r="E37" s="69">
        <v>158</v>
      </c>
      <c r="F37" s="69">
        <f>D37*240+E37*300</f>
        <v>55800</v>
      </c>
      <c r="G37" s="69">
        <v>34</v>
      </c>
      <c r="H37" s="69">
        <v>156</v>
      </c>
      <c r="I37" s="69">
        <f>G37*240+H37*300</f>
        <v>54960</v>
      </c>
      <c r="J37" s="69">
        <v>34</v>
      </c>
      <c r="K37" s="69">
        <v>161</v>
      </c>
      <c r="L37" s="69">
        <f>J37*240+K37*300</f>
        <v>56460</v>
      </c>
      <c r="M37" s="69">
        <f>F37+I37+L37</f>
        <v>167220</v>
      </c>
      <c r="N37" s="69">
        <v>1.2</v>
      </c>
      <c r="O37" s="69">
        <f>M37*N37</f>
        <v>200664</v>
      </c>
      <c r="P37" s="78">
        <f t="shared" si="5"/>
        <v>100332</v>
      </c>
      <c r="Q37" s="78">
        <f t="shared" si="6"/>
        <v>50166</v>
      </c>
      <c r="R37" s="78">
        <f t="shared" si="7"/>
        <v>50166</v>
      </c>
      <c r="S37" s="78">
        <f t="shared" si="8"/>
        <v>200664</v>
      </c>
      <c r="T37" s="82"/>
      <c r="U37" s="82"/>
      <c r="V37" s="82"/>
      <c r="W37" s="82"/>
    </row>
    <row r="38" s="62" customFormat="1" spans="1:23">
      <c r="A38" s="70" t="s">
        <v>57</v>
      </c>
      <c r="B38" s="71"/>
      <c r="C38" s="72"/>
      <c r="D38" s="74">
        <f>D37</f>
        <v>35</v>
      </c>
      <c r="E38" s="74">
        <f t="shared" ref="E38:S38" si="21">E37</f>
        <v>158</v>
      </c>
      <c r="F38" s="74">
        <f t="shared" si="21"/>
        <v>55800</v>
      </c>
      <c r="G38" s="74">
        <f t="shared" si="21"/>
        <v>34</v>
      </c>
      <c r="H38" s="74">
        <f t="shared" si="21"/>
        <v>156</v>
      </c>
      <c r="I38" s="74">
        <f t="shared" si="21"/>
        <v>54960</v>
      </c>
      <c r="J38" s="74">
        <f t="shared" si="21"/>
        <v>34</v>
      </c>
      <c r="K38" s="74">
        <f t="shared" si="21"/>
        <v>161</v>
      </c>
      <c r="L38" s="74">
        <f t="shared" si="21"/>
        <v>56460</v>
      </c>
      <c r="M38" s="74">
        <f t="shared" si="21"/>
        <v>167220</v>
      </c>
      <c r="N38" s="74" t="s">
        <v>26</v>
      </c>
      <c r="O38" s="74">
        <f t="shared" si="21"/>
        <v>200664</v>
      </c>
      <c r="P38" s="74">
        <f t="shared" si="21"/>
        <v>100332</v>
      </c>
      <c r="Q38" s="74">
        <f t="shared" si="21"/>
        <v>50166</v>
      </c>
      <c r="R38" s="74">
        <f t="shared" si="21"/>
        <v>50166</v>
      </c>
      <c r="S38" s="74">
        <f t="shared" si="21"/>
        <v>200664</v>
      </c>
      <c r="T38" s="81"/>
      <c r="U38" s="81"/>
      <c r="V38" s="81"/>
      <c r="W38" s="81"/>
    </row>
    <row r="39" spans="1:23">
      <c r="A39" s="67">
        <v>26</v>
      </c>
      <c r="B39" s="67" t="s">
        <v>58</v>
      </c>
      <c r="C39" s="67" t="s">
        <v>21</v>
      </c>
      <c r="D39" s="69">
        <v>2</v>
      </c>
      <c r="E39" s="69">
        <v>28</v>
      </c>
      <c r="F39" s="69">
        <f>D39*240+E39*300</f>
        <v>8880</v>
      </c>
      <c r="G39" s="69">
        <v>2</v>
      </c>
      <c r="H39" s="69">
        <v>26</v>
      </c>
      <c r="I39" s="69">
        <f>G39*240+H39*300</f>
        <v>8280</v>
      </c>
      <c r="J39" s="69">
        <v>2</v>
      </c>
      <c r="K39" s="69">
        <v>28</v>
      </c>
      <c r="L39" s="69">
        <f>J39*240+K39*300</f>
        <v>8880</v>
      </c>
      <c r="M39" s="69">
        <f>F39+I39+L39</f>
        <v>26040</v>
      </c>
      <c r="N39" s="69">
        <v>1</v>
      </c>
      <c r="O39" s="69">
        <f>M39*N39</f>
        <v>26040</v>
      </c>
      <c r="P39" s="78">
        <f t="shared" si="5"/>
        <v>13020</v>
      </c>
      <c r="Q39" s="78">
        <f t="shared" si="6"/>
        <v>6510</v>
      </c>
      <c r="R39" s="78">
        <f t="shared" si="7"/>
        <v>6510</v>
      </c>
      <c r="S39" s="78">
        <f t="shared" si="8"/>
        <v>26040</v>
      </c>
      <c r="T39" s="82"/>
      <c r="U39" s="82"/>
      <c r="V39" s="82"/>
      <c r="W39" s="82"/>
    </row>
    <row r="40" spans="1:23">
      <c r="A40" s="67">
        <v>27</v>
      </c>
      <c r="B40" s="67" t="s">
        <v>59</v>
      </c>
      <c r="C40" s="67" t="s">
        <v>37</v>
      </c>
      <c r="D40" s="69">
        <v>2</v>
      </c>
      <c r="E40" s="69">
        <v>31</v>
      </c>
      <c r="F40" s="69">
        <f>D40*240+E40*300</f>
        <v>9780</v>
      </c>
      <c r="G40" s="69">
        <v>2</v>
      </c>
      <c r="H40" s="69">
        <v>33</v>
      </c>
      <c r="I40" s="69">
        <f>G40*240+H40*300</f>
        <v>10380</v>
      </c>
      <c r="J40" s="69">
        <v>2</v>
      </c>
      <c r="K40" s="69">
        <v>34</v>
      </c>
      <c r="L40" s="69">
        <f>J40*240+K40*300</f>
        <v>10680</v>
      </c>
      <c r="M40" s="69">
        <f>F40+I40+L40</f>
        <v>30840</v>
      </c>
      <c r="N40" s="69">
        <v>0.9</v>
      </c>
      <c r="O40" s="69">
        <f>M40*N40</f>
        <v>27756</v>
      </c>
      <c r="P40" s="78">
        <f t="shared" si="5"/>
        <v>13878</v>
      </c>
      <c r="Q40" s="78">
        <f t="shared" si="6"/>
        <v>6939</v>
      </c>
      <c r="R40" s="78">
        <f t="shared" si="7"/>
        <v>6939</v>
      </c>
      <c r="S40" s="78">
        <f t="shared" si="8"/>
        <v>27756</v>
      </c>
      <c r="T40" s="82"/>
      <c r="U40" s="82"/>
      <c r="V40" s="82"/>
      <c r="W40" s="82"/>
    </row>
    <row r="41" s="62" customFormat="1" spans="1:23">
      <c r="A41" s="70" t="s">
        <v>60</v>
      </c>
      <c r="B41" s="71"/>
      <c r="C41" s="72"/>
      <c r="D41" s="74">
        <f>SUM(D39:D40)</f>
        <v>4</v>
      </c>
      <c r="E41" s="74">
        <f t="shared" ref="E41:S41" si="22">SUM(E39:E40)</f>
        <v>59</v>
      </c>
      <c r="F41" s="74">
        <f t="shared" si="22"/>
        <v>18660</v>
      </c>
      <c r="G41" s="74">
        <f t="shared" si="22"/>
        <v>4</v>
      </c>
      <c r="H41" s="74">
        <f t="shared" si="22"/>
        <v>59</v>
      </c>
      <c r="I41" s="74">
        <f t="shared" si="22"/>
        <v>18660</v>
      </c>
      <c r="J41" s="74">
        <f t="shared" si="22"/>
        <v>4</v>
      </c>
      <c r="K41" s="74">
        <f t="shared" si="22"/>
        <v>62</v>
      </c>
      <c r="L41" s="74">
        <f t="shared" si="22"/>
        <v>19560</v>
      </c>
      <c r="M41" s="74">
        <f t="shared" si="22"/>
        <v>56880</v>
      </c>
      <c r="N41" s="74" t="s">
        <v>26</v>
      </c>
      <c r="O41" s="74">
        <f t="shared" si="22"/>
        <v>53796</v>
      </c>
      <c r="P41" s="74">
        <f t="shared" si="22"/>
        <v>26898</v>
      </c>
      <c r="Q41" s="74">
        <f t="shared" si="22"/>
        <v>13449</v>
      </c>
      <c r="R41" s="74">
        <f t="shared" si="22"/>
        <v>13449</v>
      </c>
      <c r="S41" s="74">
        <f t="shared" si="22"/>
        <v>53796</v>
      </c>
      <c r="T41" s="81"/>
      <c r="U41" s="81"/>
      <c r="V41" s="81"/>
      <c r="W41" s="81"/>
    </row>
    <row r="42" spans="1:23">
      <c r="A42" s="67">
        <v>28</v>
      </c>
      <c r="B42" s="69" t="s">
        <v>61</v>
      </c>
      <c r="C42" s="67" t="s">
        <v>26</v>
      </c>
      <c r="D42" s="69">
        <v>0</v>
      </c>
      <c r="E42" s="69">
        <v>0</v>
      </c>
      <c r="F42" s="69">
        <f>D42*240+E42*300</f>
        <v>0</v>
      </c>
      <c r="G42" s="69">
        <v>0</v>
      </c>
      <c r="H42" s="69">
        <v>0</v>
      </c>
      <c r="I42" s="69">
        <f>G42*240+H42*300</f>
        <v>0</v>
      </c>
      <c r="J42" s="69">
        <v>22</v>
      </c>
      <c r="K42" s="69">
        <v>45</v>
      </c>
      <c r="L42" s="69">
        <f>J42*240+K42*300</f>
        <v>18780</v>
      </c>
      <c r="M42" s="69">
        <f>F42+I42+L42</f>
        <v>18780</v>
      </c>
      <c r="N42" s="69">
        <v>0.7</v>
      </c>
      <c r="O42" s="69">
        <f>M42*N42</f>
        <v>13146</v>
      </c>
      <c r="P42" s="78">
        <f t="shared" si="5"/>
        <v>6573</v>
      </c>
      <c r="Q42" s="78">
        <f t="shared" si="6"/>
        <v>3286.5</v>
      </c>
      <c r="R42" s="78">
        <f t="shared" si="7"/>
        <v>3286.5</v>
      </c>
      <c r="S42" s="78">
        <f t="shared" si="8"/>
        <v>13146</v>
      </c>
      <c r="T42" s="82"/>
      <c r="U42" s="82"/>
      <c r="V42" s="82"/>
      <c r="W42" s="82"/>
    </row>
    <row r="43" s="62" customFormat="1" spans="1:23">
      <c r="A43" s="70" t="s">
        <v>62</v>
      </c>
      <c r="B43" s="71"/>
      <c r="C43" s="72"/>
      <c r="D43" s="74">
        <f>D42</f>
        <v>0</v>
      </c>
      <c r="E43" s="74">
        <f t="shared" ref="E43:S43" si="23">E42</f>
        <v>0</v>
      </c>
      <c r="F43" s="74">
        <f t="shared" si="23"/>
        <v>0</v>
      </c>
      <c r="G43" s="74">
        <f t="shared" si="23"/>
        <v>0</v>
      </c>
      <c r="H43" s="74">
        <f t="shared" si="23"/>
        <v>0</v>
      </c>
      <c r="I43" s="74">
        <f t="shared" si="23"/>
        <v>0</v>
      </c>
      <c r="J43" s="74">
        <f t="shared" si="23"/>
        <v>22</v>
      </c>
      <c r="K43" s="74">
        <f t="shared" si="23"/>
        <v>45</v>
      </c>
      <c r="L43" s="74">
        <f t="shared" si="23"/>
        <v>18780</v>
      </c>
      <c r="M43" s="74">
        <f t="shared" si="23"/>
        <v>18780</v>
      </c>
      <c r="N43" s="74" t="s">
        <v>26</v>
      </c>
      <c r="O43" s="74">
        <f t="shared" si="23"/>
        <v>13146</v>
      </c>
      <c r="P43" s="74">
        <f t="shared" si="23"/>
        <v>6573</v>
      </c>
      <c r="Q43" s="74">
        <f t="shared" si="23"/>
        <v>3286.5</v>
      </c>
      <c r="R43" s="74">
        <f t="shared" si="23"/>
        <v>3286.5</v>
      </c>
      <c r="S43" s="74">
        <f t="shared" si="23"/>
        <v>13146</v>
      </c>
      <c r="T43" s="81"/>
      <c r="U43" s="81"/>
      <c r="V43" s="81"/>
      <c r="W43" s="81"/>
    </row>
    <row r="44" s="62" customFormat="1" spans="1:23">
      <c r="A44" s="75" t="s">
        <v>63</v>
      </c>
      <c r="B44" s="74"/>
      <c r="C44" s="75"/>
      <c r="D44" s="74">
        <f>D12+D22+D24+D28+D30+D33+D36+D38+D43+D41</f>
        <v>216</v>
      </c>
      <c r="E44" s="74">
        <f t="shared" ref="E44:S44" si="24">E12+E22+E24+E28+E30+E33+E36+E38+E43+E41</f>
        <v>964</v>
      </c>
      <c r="F44" s="74">
        <f t="shared" si="24"/>
        <v>341040</v>
      </c>
      <c r="G44" s="74">
        <f t="shared" si="24"/>
        <v>223</v>
      </c>
      <c r="H44" s="74">
        <f t="shared" si="24"/>
        <v>981</v>
      </c>
      <c r="I44" s="74">
        <f t="shared" si="24"/>
        <v>347820</v>
      </c>
      <c r="J44" s="74">
        <f t="shared" si="24"/>
        <v>250</v>
      </c>
      <c r="K44" s="74">
        <f t="shared" si="24"/>
        <v>1024</v>
      </c>
      <c r="L44" s="74">
        <f t="shared" si="24"/>
        <v>367200</v>
      </c>
      <c r="M44" s="74">
        <f t="shared" si="24"/>
        <v>1056060</v>
      </c>
      <c r="N44" s="74" t="s">
        <v>26</v>
      </c>
      <c r="O44" s="74">
        <f t="shared" si="24"/>
        <v>1083198</v>
      </c>
      <c r="P44" s="74">
        <f t="shared" si="24"/>
        <v>541599</v>
      </c>
      <c r="Q44" s="74">
        <f t="shared" si="24"/>
        <v>249838.5</v>
      </c>
      <c r="R44" s="74">
        <f t="shared" si="24"/>
        <v>291760.5</v>
      </c>
      <c r="S44" s="74">
        <f t="shared" si="24"/>
        <v>1083198</v>
      </c>
      <c r="T44" s="81"/>
      <c r="U44" s="81"/>
      <c r="V44" s="81"/>
      <c r="W44" s="81"/>
    </row>
    <row r="45" ht="26.1" customHeight="1" spans="1:15">
      <c r="A45" s="76" t="s">
        <v>64</v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</sheetData>
  <mergeCells count="27">
    <mergeCell ref="A1:S1"/>
    <mergeCell ref="A2:S2"/>
    <mergeCell ref="D3:L3"/>
    <mergeCell ref="D4:F4"/>
    <mergeCell ref="G4:I4"/>
    <mergeCell ref="J4:L4"/>
    <mergeCell ref="A12:C12"/>
    <mergeCell ref="A22:C22"/>
    <mergeCell ref="A24:C24"/>
    <mergeCell ref="A28:C28"/>
    <mergeCell ref="A30:C30"/>
    <mergeCell ref="A33:C33"/>
    <mergeCell ref="A36:C36"/>
    <mergeCell ref="A38:C38"/>
    <mergeCell ref="A41:C41"/>
    <mergeCell ref="A43:C43"/>
    <mergeCell ref="A44:C44"/>
    <mergeCell ref="A45:O45"/>
    <mergeCell ref="A3:A5"/>
    <mergeCell ref="B3:B5"/>
    <mergeCell ref="C3:C5"/>
    <mergeCell ref="M3:M5"/>
    <mergeCell ref="N3:N5"/>
    <mergeCell ref="O3:O5"/>
    <mergeCell ref="P3:P5"/>
    <mergeCell ref="S3:S5"/>
    <mergeCell ref="Q3:R4"/>
  </mergeCells>
  <pageMargins left="0.118055555555556" right="0.118055555555556" top="0.236111111111111" bottom="0.236111111111111" header="0.156944444444444" footer="0.118055555555556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1"/>
  <sheetViews>
    <sheetView view="pageBreakPreview" zoomScaleNormal="100" topLeftCell="A271" workbookViewId="0">
      <selection activeCell="D55" sqref="$A55:$XFD55"/>
    </sheetView>
  </sheetViews>
  <sheetFormatPr defaultColWidth="9" defaultRowHeight="13.5"/>
  <cols>
    <col min="1" max="1" width="4.375" style="39" customWidth="1"/>
    <col min="2" max="2" width="35.625" style="40" customWidth="1"/>
    <col min="3" max="3" width="6.625" style="39" customWidth="1"/>
    <col min="4" max="4" width="20.625" style="40" customWidth="1"/>
    <col min="5" max="5" width="15.625" style="40" customWidth="1"/>
    <col min="6" max="6" width="11.875" style="40" customWidth="1"/>
    <col min="7" max="7" width="21.625" style="40" customWidth="1"/>
    <col min="8" max="8" width="11.875" style="41" customWidth="1"/>
    <col min="9" max="9" width="10" style="41" customWidth="1"/>
    <col min="10" max="10" width="8.875" style="41" customWidth="1"/>
    <col min="11" max="11" width="12.625" style="41" customWidth="1"/>
    <col min="12" max="12" width="8.875" style="41" customWidth="1"/>
    <col min="13" max="16384" width="9" style="40"/>
  </cols>
  <sheetData>
    <row r="1" ht="48" customHeight="1" spans="1:12">
      <c r="A1" s="42" t="s">
        <v>65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43"/>
    </row>
    <row r="2" ht="30" customHeight="1" spans="1:12">
      <c r="A2" s="44" t="s">
        <v>66</v>
      </c>
      <c r="B2" s="44"/>
      <c r="C2" s="44"/>
      <c r="D2" s="44"/>
      <c r="E2" s="44"/>
      <c r="F2" s="44"/>
      <c r="G2" s="44"/>
      <c r="H2" s="45"/>
      <c r="I2" s="45"/>
      <c r="J2" s="45"/>
      <c r="K2" s="45"/>
      <c r="L2" s="45"/>
    </row>
    <row r="3" s="35" customFormat="1" ht="20" customHeight="1" spans="1:12">
      <c r="A3" s="46" t="s">
        <v>2</v>
      </c>
      <c r="B3" s="46" t="s">
        <v>67</v>
      </c>
      <c r="C3" s="46" t="s">
        <v>68</v>
      </c>
      <c r="D3" s="47" t="s">
        <v>69</v>
      </c>
      <c r="E3" s="46" t="s">
        <v>70</v>
      </c>
      <c r="F3" s="46" t="s">
        <v>71</v>
      </c>
      <c r="G3" s="46" t="s">
        <v>72</v>
      </c>
      <c r="H3" s="15" t="s">
        <v>73</v>
      </c>
      <c r="I3" s="15" t="s">
        <v>74</v>
      </c>
      <c r="J3" s="15" t="s">
        <v>75</v>
      </c>
      <c r="K3" s="15"/>
      <c r="L3" s="16" t="s">
        <v>11</v>
      </c>
    </row>
    <row r="4" s="35" customFormat="1" ht="20" customHeight="1" spans="1:12">
      <c r="A4" s="46"/>
      <c r="B4" s="46"/>
      <c r="C4" s="46"/>
      <c r="D4" s="47"/>
      <c r="E4" s="46"/>
      <c r="F4" s="46"/>
      <c r="G4" s="46"/>
      <c r="H4" s="15"/>
      <c r="I4" s="15"/>
      <c r="J4" s="15" t="s">
        <v>18</v>
      </c>
      <c r="K4" s="16" t="s">
        <v>19</v>
      </c>
      <c r="L4" s="16"/>
    </row>
    <row r="5" spans="1:12">
      <c r="A5" s="48">
        <f>MAX($A$3:A3)+1</f>
        <v>1</v>
      </c>
      <c r="B5" s="49" t="s">
        <v>44</v>
      </c>
      <c r="C5" s="49" t="s">
        <v>76</v>
      </c>
      <c r="D5" s="50" t="s">
        <v>77</v>
      </c>
      <c r="E5" s="51" t="s">
        <v>78</v>
      </c>
      <c r="F5" s="50" t="s">
        <v>79</v>
      </c>
      <c r="G5" s="50" t="s">
        <v>80</v>
      </c>
      <c r="H5" s="48">
        <f>800*6</f>
        <v>4800</v>
      </c>
      <c r="I5" s="55">
        <f>H5/2</f>
        <v>2400</v>
      </c>
      <c r="J5" s="48">
        <f t="shared" ref="J5:J68" si="0">H5/4</f>
        <v>1200</v>
      </c>
      <c r="K5" s="48">
        <f t="shared" ref="K5:K68" si="1">H5/4</f>
        <v>1200</v>
      </c>
      <c r="L5" s="48">
        <f t="shared" ref="L5:L68" si="2">I5+J5+K5</f>
        <v>4800</v>
      </c>
    </row>
    <row r="6" spans="1:12">
      <c r="A6" s="48"/>
      <c r="B6" s="49"/>
      <c r="C6" s="49"/>
      <c r="D6" s="50" t="s">
        <v>81</v>
      </c>
      <c r="E6" s="51"/>
      <c r="F6" s="50"/>
      <c r="G6" s="50"/>
      <c r="H6" s="48"/>
      <c r="I6" s="55"/>
      <c r="J6" s="48"/>
      <c r="K6" s="48"/>
      <c r="L6" s="48"/>
    </row>
    <row r="7" spans="1:12">
      <c r="A7" s="48"/>
      <c r="B7" s="49"/>
      <c r="C7" s="49"/>
      <c r="D7" s="50"/>
      <c r="E7" s="51"/>
      <c r="F7" s="50"/>
      <c r="G7" s="50"/>
      <c r="H7" s="48"/>
      <c r="I7" s="55"/>
      <c r="J7" s="48"/>
      <c r="K7" s="48"/>
      <c r="L7" s="48"/>
    </row>
    <row r="8" spans="1:12">
      <c r="A8" s="48"/>
      <c r="B8" s="49"/>
      <c r="C8" s="49"/>
      <c r="D8" s="50"/>
      <c r="E8" s="51"/>
      <c r="F8" s="50"/>
      <c r="G8" s="50"/>
      <c r="H8" s="48"/>
      <c r="I8" s="55"/>
      <c r="J8" s="48"/>
      <c r="K8" s="48"/>
      <c r="L8" s="48"/>
    </row>
    <row r="9" spans="1:12">
      <c r="A9" s="48">
        <f>MAX($A$3:A7)+1</f>
        <v>2</v>
      </c>
      <c r="B9" s="49"/>
      <c r="C9" s="52" t="s">
        <v>82</v>
      </c>
      <c r="D9" s="50" t="s">
        <v>77</v>
      </c>
      <c r="E9" s="51" t="s">
        <v>83</v>
      </c>
      <c r="F9" s="50" t="s">
        <v>79</v>
      </c>
      <c r="G9" s="50" t="s">
        <v>80</v>
      </c>
      <c r="H9" s="48">
        <f>800*6</f>
        <v>4800</v>
      </c>
      <c r="I9" s="55">
        <f>H9/2</f>
        <v>2400</v>
      </c>
      <c r="J9" s="48">
        <f t="shared" si="0"/>
        <v>1200</v>
      </c>
      <c r="K9" s="48">
        <f t="shared" si="1"/>
        <v>1200</v>
      </c>
      <c r="L9" s="48">
        <f t="shared" si="2"/>
        <v>4800</v>
      </c>
    </row>
    <row r="10" spans="1:12">
      <c r="A10" s="48"/>
      <c r="B10" s="49"/>
      <c r="C10" s="52"/>
      <c r="D10" s="50" t="s">
        <v>81</v>
      </c>
      <c r="E10" s="51"/>
      <c r="F10" s="50"/>
      <c r="G10" s="50"/>
      <c r="H10" s="48"/>
      <c r="I10" s="55"/>
      <c r="J10" s="48"/>
      <c r="K10" s="48"/>
      <c r="L10" s="48"/>
    </row>
    <row r="11" spans="1:12">
      <c r="A11" s="48"/>
      <c r="B11" s="49"/>
      <c r="C11" s="52"/>
      <c r="D11" s="50"/>
      <c r="E11" s="51"/>
      <c r="F11" s="50"/>
      <c r="G11" s="50"/>
      <c r="H11" s="48"/>
      <c r="I11" s="55"/>
      <c r="J11" s="48"/>
      <c r="K11" s="48"/>
      <c r="L11" s="48"/>
    </row>
    <row r="12" spans="1:12">
      <c r="A12" s="48"/>
      <c r="B12" s="49"/>
      <c r="C12" s="52"/>
      <c r="D12" s="50"/>
      <c r="E12" s="51"/>
      <c r="F12" s="50"/>
      <c r="G12" s="50"/>
      <c r="H12" s="48"/>
      <c r="I12" s="55"/>
      <c r="J12" s="48"/>
      <c r="K12" s="48"/>
      <c r="L12" s="48"/>
    </row>
    <row r="13" spans="1:12">
      <c r="A13" s="48">
        <f>MAX($A$3:A11)+1</f>
        <v>3</v>
      </c>
      <c r="B13" s="49"/>
      <c r="C13" s="52" t="s">
        <v>84</v>
      </c>
      <c r="D13" s="50" t="s">
        <v>77</v>
      </c>
      <c r="E13" s="51" t="s">
        <v>85</v>
      </c>
      <c r="F13" s="51" t="s">
        <v>79</v>
      </c>
      <c r="G13" s="51" t="s">
        <v>80</v>
      </c>
      <c r="H13" s="53">
        <f>800*6</f>
        <v>4800</v>
      </c>
      <c r="I13" s="55">
        <f>H13/2</f>
        <v>2400</v>
      </c>
      <c r="J13" s="53">
        <f t="shared" si="0"/>
        <v>1200</v>
      </c>
      <c r="K13" s="53">
        <f t="shared" si="1"/>
        <v>1200</v>
      </c>
      <c r="L13" s="53">
        <f t="shared" si="2"/>
        <v>4800</v>
      </c>
    </row>
    <row r="14" spans="1:12">
      <c r="A14" s="48"/>
      <c r="B14" s="49"/>
      <c r="C14" s="52"/>
      <c r="D14" s="50"/>
      <c r="E14" s="51"/>
      <c r="F14" s="51"/>
      <c r="G14" s="51"/>
      <c r="H14" s="53"/>
      <c r="I14" s="55"/>
      <c r="J14" s="53"/>
      <c r="K14" s="53"/>
      <c r="L14" s="53"/>
    </row>
    <row r="15" spans="1:12">
      <c r="A15" s="48"/>
      <c r="B15" s="49"/>
      <c r="C15" s="52"/>
      <c r="D15" s="50" t="s">
        <v>81</v>
      </c>
      <c r="E15" s="51"/>
      <c r="F15" s="51"/>
      <c r="G15" s="51"/>
      <c r="H15" s="53"/>
      <c r="I15" s="55"/>
      <c r="J15" s="53"/>
      <c r="K15" s="53"/>
      <c r="L15" s="53"/>
    </row>
    <row r="16" spans="1:12">
      <c r="A16" s="48">
        <f>MAX($A$3:A14)+1</f>
        <v>4</v>
      </c>
      <c r="B16" s="49"/>
      <c r="C16" s="52" t="s">
        <v>86</v>
      </c>
      <c r="D16" s="50" t="s">
        <v>77</v>
      </c>
      <c r="E16" s="50" t="s">
        <v>87</v>
      </c>
      <c r="F16" s="50" t="s">
        <v>88</v>
      </c>
      <c r="G16" s="50" t="s">
        <v>89</v>
      </c>
      <c r="H16" s="48">
        <f>760*3+800*3</f>
        <v>4680</v>
      </c>
      <c r="I16" s="55">
        <f>H16/2</f>
        <v>2340</v>
      </c>
      <c r="J16" s="48">
        <f t="shared" si="0"/>
        <v>1170</v>
      </c>
      <c r="K16" s="48">
        <f t="shared" si="1"/>
        <v>1170</v>
      </c>
      <c r="L16" s="48">
        <f t="shared" si="2"/>
        <v>4680</v>
      </c>
    </row>
    <row r="17" spans="1:12">
      <c r="A17" s="48"/>
      <c r="B17" s="49"/>
      <c r="C17" s="52"/>
      <c r="D17" s="50" t="s">
        <v>81</v>
      </c>
      <c r="E17" s="50"/>
      <c r="F17" s="50"/>
      <c r="G17" s="50"/>
      <c r="H17" s="48"/>
      <c r="I17" s="55"/>
      <c r="J17" s="48"/>
      <c r="K17" s="48"/>
      <c r="L17" s="48"/>
    </row>
    <row r="18" spans="1:12">
      <c r="A18" s="48"/>
      <c r="B18" s="49"/>
      <c r="C18" s="52"/>
      <c r="D18" s="50"/>
      <c r="E18" s="50"/>
      <c r="F18" s="50" t="s">
        <v>79</v>
      </c>
      <c r="G18" s="50" t="s">
        <v>90</v>
      </c>
      <c r="H18" s="48"/>
      <c r="I18" s="55"/>
      <c r="J18" s="48"/>
      <c r="K18" s="48"/>
      <c r="L18" s="48"/>
    </row>
    <row r="19" spans="1:12">
      <c r="A19" s="48"/>
      <c r="B19" s="49"/>
      <c r="C19" s="52"/>
      <c r="D19" s="50"/>
      <c r="E19" s="50"/>
      <c r="F19" s="50"/>
      <c r="G19" s="50"/>
      <c r="H19" s="48"/>
      <c r="I19" s="55"/>
      <c r="J19" s="48"/>
      <c r="K19" s="48"/>
      <c r="L19" s="48"/>
    </row>
    <row r="20" spans="1:12">
      <c r="A20" s="48">
        <f>MAX($A$3:A18)+1</f>
        <v>5</v>
      </c>
      <c r="B20" s="49"/>
      <c r="C20" s="50" t="s">
        <v>91</v>
      </c>
      <c r="D20" s="50" t="s">
        <v>77</v>
      </c>
      <c r="E20" s="50" t="s">
        <v>92</v>
      </c>
      <c r="F20" s="50" t="s">
        <v>79</v>
      </c>
      <c r="G20" s="50" t="s">
        <v>80</v>
      </c>
      <c r="H20" s="48">
        <v>4800</v>
      </c>
      <c r="I20" s="55">
        <f>H20/2</f>
        <v>2400</v>
      </c>
      <c r="J20" s="48">
        <f t="shared" si="0"/>
        <v>1200</v>
      </c>
      <c r="K20" s="48">
        <f t="shared" si="1"/>
        <v>1200</v>
      </c>
      <c r="L20" s="48">
        <f t="shared" si="2"/>
        <v>4800</v>
      </c>
    </row>
    <row r="21" spans="1:12">
      <c r="A21" s="48"/>
      <c r="B21" s="49"/>
      <c r="C21" s="50"/>
      <c r="D21" s="50"/>
      <c r="E21" s="50"/>
      <c r="F21" s="50"/>
      <c r="G21" s="50"/>
      <c r="H21" s="48"/>
      <c r="I21" s="55"/>
      <c r="J21" s="48"/>
      <c r="K21" s="48"/>
      <c r="L21" s="48"/>
    </row>
    <row r="22" spans="1:12">
      <c r="A22" s="48"/>
      <c r="B22" s="49"/>
      <c r="C22" s="50"/>
      <c r="D22" s="50" t="s">
        <v>81</v>
      </c>
      <c r="E22" s="50"/>
      <c r="F22" s="50"/>
      <c r="G22" s="50"/>
      <c r="H22" s="48"/>
      <c r="I22" s="55"/>
      <c r="J22" s="48"/>
      <c r="K22" s="48"/>
      <c r="L22" s="48"/>
    </row>
    <row r="23" spans="1:12">
      <c r="A23" s="48"/>
      <c r="B23" s="49"/>
      <c r="C23" s="50"/>
      <c r="D23" s="50"/>
      <c r="E23" s="50"/>
      <c r="F23" s="50"/>
      <c r="G23" s="50"/>
      <c r="H23" s="48"/>
      <c r="I23" s="55"/>
      <c r="J23" s="48"/>
      <c r="K23" s="48"/>
      <c r="L23" s="48"/>
    </row>
    <row r="24" spans="1:12">
      <c r="A24" s="48">
        <f>MAX($A$3:A22)+1</f>
        <v>6</v>
      </c>
      <c r="B24" s="49"/>
      <c r="C24" s="52" t="s">
        <v>93</v>
      </c>
      <c r="D24" s="50" t="s">
        <v>77</v>
      </c>
      <c r="E24" s="50" t="s">
        <v>87</v>
      </c>
      <c r="F24" s="50" t="s">
        <v>88</v>
      </c>
      <c r="G24" s="50" t="s">
        <v>89</v>
      </c>
      <c r="H24" s="48">
        <f>760*3+800*3</f>
        <v>4680</v>
      </c>
      <c r="I24" s="55">
        <f>H24/2</f>
        <v>2340</v>
      </c>
      <c r="J24" s="48">
        <f t="shared" si="0"/>
        <v>1170</v>
      </c>
      <c r="K24" s="48">
        <f t="shared" si="1"/>
        <v>1170</v>
      </c>
      <c r="L24" s="48">
        <f t="shared" si="2"/>
        <v>4680</v>
      </c>
    </row>
    <row r="25" spans="1:12">
      <c r="A25" s="48"/>
      <c r="B25" s="49"/>
      <c r="C25" s="52"/>
      <c r="D25" s="50" t="s">
        <v>81</v>
      </c>
      <c r="E25" s="50"/>
      <c r="F25" s="50" t="s">
        <v>79</v>
      </c>
      <c r="G25" s="50" t="s">
        <v>90</v>
      </c>
      <c r="H25" s="48"/>
      <c r="I25" s="55"/>
      <c r="J25" s="48"/>
      <c r="K25" s="48"/>
      <c r="L25" s="48"/>
    </row>
    <row r="26" spans="1:12">
      <c r="A26" s="48"/>
      <c r="B26" s="49"/>
      <c r="C26" s="52"/>
      <c r="D26" s="50"/>
      <c r="E26" s="50"/>
      <c r="F26" s="50"/>
      <c r="G26" s="50"/>
      <c r="H26" s="48"/>
      <c r="I26" s="55"/>
      <c r="J26" s="48"/>
      <c r="K26" s="48"/>
      <c r="L26" s="48"/>
    </row>
    <row r="27" spans="1:12">
      <c r="A27" s="48">
        <f>MAX($A$3:A25)+1</f>
        <v>7</v>
      </c>
      <c r="B27" s="49"/>
      <c r="C27" s="51" t="s">
        <v>94</v>
      </c>
      <c r="D27" s="51" t="s">
        <v>77</v>
      </c>
      <c r="E27" s="50" t="s">
        <v>87</v>
      </c>
      <c r="F27" s="50" t="s">
        <v>88</v>
      </c>
      <c r="G27" s="50" t="s">
        <v>89</v>
      </c>
      <c r="H27" s="48">
        <f>760*3+800*3</f>
        <v>4680</v>
      </c>
      <c r="I27" s="55">
        <f>H27/2</f>
        <v>2340</v>
      </c>
      <c r="J27" s="48">
        <f t="shared" si="0"/>
        <v>1170</v>
      </c>
      <c r="K27" s="48">
        <f t="shared" si="1"/>
        <v>1170</v>
      </c>
      <c r="L27" s="48">
        <f t="shared" si="2"/>
        <v>4680</v>
      </c>
    </row>
    <row r="28" s="36" customFormat="1" spans="1:12">
      <c r="A28" s="48"/>
      <c r="B28" s="49"/>
      <c r="C28" s="51"/>
      <c r="D28" s="51" t="s">
        <v>81</v>
      </c>
      <c r="E28" s="50"/>
      <c r="F28" s="50"/>
      <c r="G28" s="50"/>
      <c r="H28" s="48"/>
      <c r="I28" s="55"/>
      <c r="J28" s="48"/>
      <c r="K28" s="48"/>
      <c r="L28" s="48"/>
    </row>
    <row r="29" spans="1:12">
      <c r="A29" s="48"/>
      <c r="B29" s="49"/>
      <c r="C29" s="51"/>
      <c r="D29" s="51"/>
      <c r="E29" s="50"/>
      <c r="F29" s="50" t="s">
        <v>79</v>
      </c>
      <c r="G29" s="50" t="s">
        <v>90</v>
      </c>
      <c r="H29" s="48"/>
      <c r="I29" s="55"/>
      <c r="J29" s="48"/>
      <c r="K29" s="48"/>
      <c r="L29" s="48"/>
    </row>
    <row r="30" spans="1:12">
      <c r="A30" s="48"/>
      <c r="B30" s="49"/>
      <c r="C30" s="51"/>
      <c r="D30" s="51"/>
      <c r="E30" s="50"/>
      <c r="F30" s="50"/>
      <c r="G30" s="50"/>
      <c r="H30" s="48"/>
      <c r="I30" s="55"/>
      <c r="J30" s="48"/>
      <c r="K30" s="48"/>
      <c r="L30" s="48"/>
    </row>
    <row r="31" spans="1:12">
      <c r="A31" s="48">
        <f>MAX($A$3:A29)+1</f>
        <v>8</v>
      </c>
      <c r="B31" s="49"/>
      <c r="C31" s="52" t="s">
        <v>95</v>
      </c>
      <c r="D31" s="51" t="s">
        <v>96</v>
      </c>
      <c r="E31" s="52" t="s">
        <v>87</v>
      </c>
      <c r="F31" s="52" t="s">
        <v>88</v>
      </c>
      <c r="G31" s="50" t="s">
        <v>89</v>
      </c>
      <c r="H31" s="48">
        <v>4680</v>
      </c>
      <c r="I31" s="55">
        <f>H31/2</f>
        <v>2340</v>
      </c>
      <c r="J31" s="48">
        <f t="shared" si="0"/>
        <v>1170</v>
      </c>
      <c r="K31" s="48">
        <f t="shared" si="1"/>
        <v>1170</v>
      </c>
      <c r="L31" s="48">
        <f t="shared" si="2"/>
        <v>4680</v>
      </c>
    </row>
    <row r="32" spans="1:12">
      <c r="A32" s="48"/>
      <c r="B32" s="49"/>
      <c r="C32" s="52"/>
      <c r="D32" s="51"/>
      <c r="E32" s="52"/>
      <c r="F32" s="52"/>
      <c r="G32" s="50"/>
      <c r="H32" s="48"/>
      <c r="I32" s="55"/>
      <c r="J32" s="48"/>
      <c r="K32" s="48"/>
      <c r="L32" s="48"/>
    </row>
    <row r="33" spans="1:12">
      <c r="A33" s="48"/>
      <c r="B33" s="49"/>
      <c r="C33" s="52"/>
      <c r="D33" s="51"/>
      <c r="E33" s="52"/>
      <c r="F33" s="49" t="s">
        <v>79</v>
      </c>
      <c r="G33" s="50" t="s">
        <v>90</v>
      </c>
      <c r="H33" s="48"/>
      <c r="I33" s="55"/>
      <c r="J33" s="48"/>
      <c r="K33" s="48"/>
      <c r="L33" s="48"/>
    </row>
    <row r="34" spans="1:12">
      <c r="A34" s="48"/>
      <c r="B34" s="49"/>
      <c r="C34" s="52"/>
      <c r="D34" s="51"/>
      <c r="E34" s="52"/>
      <c r="F34" s="49"/>
      <c r="G34" s="50"/>
      <c r="H34" s="48"/>
      <c r="I34" s="55"/>
      <c r="J34" s="48"/>
      <c r="K34" s="48"/>
      <c r="L34" s="48"/>
    </row>
    <row r="35" s="36" customFormat="1" ht="29" customHeight="1" spans="1:12">
      <c r="A35" s="53">
        <f>MAX($A$3:A33)+1</f>
        <v>9</v>
      </c>
      <c r="B35" s="49"/>
      <c r="C35" s="51" t="s">
        <v>97</v>
      </c>
      <c r="D35" s="51" t="s">
        <v>98</v>
      </c>
      <c r="E35" s="54" t="s">
        <v>87</v>
      </c>
      <c r="F35" s="54" t="s">
        <v>88</v>
      </c>
      <c r="G35" s="54" t="s">
        <v>89</v>
      </c>
      <c r="H35" s="53">
        <v>4680</v>
      </c>
      <c r="I35" s="56">
        <f>H35/2</f>
        <v>2340</v>
      </c>
      <c r="J35" s="53">
        <f t="shared" si="0"/>
        <v>1170</v>
      </c>
      <c r="K35" s="53">
        <f t="shared" si="1"/>
        <v>1170</v>
      </c>
      <c r="L35" s="53">
        <f t="shared" si="2"/>
        <v>4680</v>
      </c>
    </row>
    <row r="36" s="36" customFormat="1" ht="36" customHeight="1" spans="1:12">
      <c r="A36" s="53"/>
      <c r="B36" s="49"/>
      <c r="C36" s="51"/>
      <c r="D36" s="51" t="s">
        <v>77</v>
      </c>
      <c r="E36" s="54"/>
      <c r="F36" s="54"/>
      <c r="G36" s="54"/>
      <c r="H36" s="53"/>
      <c r="I36" s="56"/>
      <c r="J36" s="53"/>
      <c r="K36" s="53"/>
      <c r="L36" s="53"/>
    </row>
    <row r="37" s="36" customFormat="1" ht="21" customHeight="1" spans="1:12">
      <c r="A37" s="53"/>
      <c r="B37" s="49"/>
      <c r="C37" s="51"/>
      <c r="D37" s="51" t="s">
        <v>81</v>
      </c>
      <c r="E37" s="54"/>
      <c r="F37" s="54" t="s">
        <v>79</v>
      </c>
      <c r="G37" s="54" t="s">
        <v>90</v>
      </c>
      <c r="H37" s="53"/>
      <c r="I37" s="56"/>
      <c r="J37" s="53"/>
      <c r="K37" s="53"/>
      <c r="L37" s="53"/>
    </row>
    <row r="38" s="36" customFormat="1" spans="1:12">
      <c r="A38" s="53">
        <f>MAX($A$3:A36)+1</f>
        <v>10</v>
      </c>
      <c r="B38" s="49"/>
      <c r="C38" s="51" t="s">
        <v>99</v>
      </c>
      <c r="D38" s="51" t="s">
        <v>98</v>
      </c>
      <c r="E38" s="51" t="s">
        <v>100</v>
      </c>
      <c r="F38" s="51" t="s">
        <v>101</v>
      </c>
      <c r="G38" s="51" t="s">
        <v>102</v>
      </c>
      <c r="H38" s="53">
        <f>640*2+680*3</f>
        <v>3320</v>
      </c>
      <c r="I38" s="56">
        <f>H38/2</f>
        <v>1660</v>
      </c>
      <c r="J38" s="53">
        <f t="shared" si="0"/>
        <v>830</v>
      </c>
      <c r="K38" s="53">
        <f t="shared" si="1"/>
        <v>830</v>
      </c>
      <c r="L38" s="53">
        <f t="shared" si="2"/>
        <v>3320</v>
      </c>
    </row>
    <row r="39" s="36" customFormat="1" ht="23" customHeight="1" spans="1:12">
      <c r="A39" s="53"/>
      <c r="B39" s="49"/>
      <c r="C39" s="51"/>
      <c r="D39" s="51"/>
      <c r="E39" s="51"/>
      <c r="F39" s="51"/>
      <c r="G39" s="51"/>
      <c r="H39" s="53"/>
      <c r="I39" s="56"/>
      <c r="J39" s="53"/>
      <c r="K39" s="53"/>
      <c r="L39" s="53"/>
    </row>
    <row r="40" s="36" customFormat="1" spans="1:12">
      <c r="A40" s="53"/>
      <c r="B40" s="49"/>
      <c r="C40" s="51"/>
      <c r="D40" s="51" t="s">
        <v>81</v>
      </c>
      <c r="E40" s="51"/>
      <c r="F40" s="51" t="s">
        <v>103</v>
      </c>
      <c r="G40" s="51" t="s">
        <v>104</v>
      </c>
      <c r="H40" s="53"/>
      <c r="I40" s="56"/>
      <c r="J40" s="53"/>
      <c r="K40" s="53"/>
      <c r="L40" s="53"/>
    </row>
    <row r="41" s="36" customFormat="1" spans="1:12">
      <c r="A41" s="53"/>
      <c r="B41" s="49"/>
      <c r="C41" s="51"/>
      <c r="D41" s="51"/>
      <c r="E41" s="51"/>
      <c r="F41" s="51"/>
      <c r="G41" s="51"/>
      <c r="H41" s="53"/>
      <c r="I41" s="56"/>
      <c r="J41" s="53"/>
      <c r="K41" s="53"/>
      <c r="L41" s="53"/>
    </row>
    <row r="42" s="36" customFormat="1" spans="1:12">
      <c r="A42" s="53"/>
      <c r="B42" s="49"/>
      <c r="C42" s="51"/>
      <c r="D42" s="51"/>
      <c r="E42" s="51"/>
      <c r="F42" s="51"/>
      <c r="G42" s="51"/>
      <c r="H42" s="53"/>
      <c r="I42" s="56"/>
      <c r="J42" s="53"/>
      <c r="K42" s="53"/>
      <c r="L42" s="53"/>
    </row>
    <row r="43" s="36" customFormat="1" spans="1:12">
      <c r="A43" s="53">
        <f>MAX($A$3:A41)+1</f>
        <v>11</v>
      </c>
      <c r="B43" s="49"/>
      <c r="C43" s="51" t="s">
        <v>105</v>
      </c>
      <c r="D43" s="51" t="s">
        <v>77</v>
      </c>
      <c r="E43" s="51" t="s">
        <v>87</v>
      </c>
      <c r="F43" s="51" t="s">
        <v>88</v>
      </c>
      <c r="G43" s="51" t="s">
        <v>89</v>
      </c>
      <c r="H43" s="53">
        <v>4680</v>
      </c>
      <c r="I43" s="56">
        <f>H43/2</f>
        <v>2340</v>
      </c>
      <c r="J43" s="53">
        <f t="shared" si="0"/>
        <v>1170</v>
      </c>
      <c r="K43" s="53">
        <f t="shared" si="1"/>
        <v>1170</v>
      </c>
      <c r="L43" s="53">
        <f t="shared" si="2"/>
        <v>4680</v>
      </c>
    </row>
    <row r="44" s="36" customFormat="1" spans="1:12">
      <c r="A44" s="53"/>
      <c r="B44" s="49"/>
      <c r="C44" s="51"/>
      <c r="D44" s="51"/>
      <c r="E44" s="51"/>
      <c r="F44" s="51"/>
      <c r="G44" s="51"/>
      <c r="H44" s="53"/>
      <c r="I44" s="56"/>
      <c r="J44" s="53"/>
      <c r="K44" s="53"/>
      <c r="L44" s="53"/>
    </row>
    <row r="45" s="36" customFormat="1" spans="1:12">
      <c r="A45" s="53"/>
      <c r="B45" s="49"/>
      <c r="C45" s="51"/>
      <c r="D45" s="51" t="s">
        <v>81</v>
      </c>
      <c r="E45" s="51"/>
      <c r="F45" s="51" t="s">
        <v>79</v>
      </c>
      <c r="G45" s="51" t="s">
        <v>90</v>
      </c>
      <c r="H45" s="53"/>
      <c r="I45" s="56"/>
      <c r="J45" s="53"/>
      <c r="K45" s="53"/>
      <c r="L45" s="53"/>
    </row>
    <row r="46" s="36" customFormat="1" spans="1:12">
      <c r="A46" s="53"/>
      <c r="B46" s="49"/>
      <c r="C46" s="51"/>
      <c r="D46" s="51"/>
      <c r="E46" s="51"/>
      <c r="F46" s="51"/>
      <c r="G46" s="51"/>
      <c r="H46" s="53"/>
      <c r="I46" s="56"/>
      <c r="J46" s="53"/>
      <c r="K46" s="53"/>
      <c r="L46" s="53"/>
    </row>
    <row r="47" s="36" customFormat="1" spans="1:12">
      <c r="A47" s="53">
        <f>MAX($A$3:A45)+1</f>
        <v>12</v>
      </c>
      <c r="B47" s="49"/>
      <c r="C47" s="51" t="s">
        <v>106</v>
      </c>
      <c r="D47" s="51" t="s">
        <v>77</v>
      </c>
      <c r="E47" s="51" t="s">
        <v>107</v>
      </c>
      <c r="F47" s="51" t="s">
        <v>88</v>
      </c>
      <c r="G47" s="51" t="s">
        <v>80</v>
      </c>
      <c r="H47" s="53">
        <v>4560</v>
      </c>
      <c r="I47" s="56">
        <f>H47/2</f>
        <v>2280</v>
      </c>
      <c r="J47" s="53">
        <f t="shared" si="0"/>
        <v>1140</v>
      </c>
      <c r="K47" s="53">
        <f t="shared" si="1"/>
        <v>1140</v>
      </c>
      <c r="L47" s="53">
        <f t="shared" si="2"/>
        <v>4560</v>
      </c>
    </row>
    <row r="48" s="37" customFormat="1" spans="1:12">
      <c r="A48" s="53"/>
      <c r="B48" s="49"/>
      <c r="C48" s="51"/>
      <c r="D48" s="51" t="s">
        <v>81</v>
      </c>
      <c r="E48" s="51"/>
      <c r="F48" s="51"/>
      <c r="G48" s="51"/>
      <c r="H48" s="53"/>
      <c r="I48" s="56"/>
      <c r="J48" s="53"/>
      <c r="K48" s="53"/>
      <c r="L48" s="53"/>
    </row>
    <row r="49" s="37" customFormat="1" spans="1:12">
      <c r="A49" s="53"/>
      <c r="B49" s="49"/>
      <c r="C49" s="51"/>
      <c r="D49" s="51"/>
      <c r="E49" s="51"/>
      <c r="F49" s="51"/>
      <c r="G49" s="51"/>
      <c r="H49" s="53"/>
      <c r="I49" s="56"/>
      <c r="J49" s="53"/>
      <c r="K49" s="53"/>
      <c r="L49" s="53"/>
    </row>
    <row r="50" s="36" customFormat="1" spans="1:12">
      <c r="A50" s="53">
        <f>MAX($A$3:A48)+1</f>
        <v>13</v>
      </c>
      <c r="B50" s="49"/>
      <c r="C50" s="51" t="s">
        <v>108</v>
      </c>
      <c r="D50" s="51" t="s">
        <v>109</v>
      </c>
      <c r="E50" s="51" t="s">
        <v>110</v>
      </c>
      <c r="F50" s="51" t="s">
        <v>79</v>
      </c>
      <c r="G50" s="51" t="s">
        <v>111</v>
      </c>
      <c r="H50" s="53">
        <v>4000</v>
      </c>
      <c r="I50" s="56">
        <f>H50/2</f>
        <v>2000</v>
      </c>
      <c r="J50" s="53">
        <f t="shared" si="0"/>
        <v>1000</v>
      </c>
      <c r="K50" s="53">
        <f t="shared" si="1"/>
        <v>1000</v>
      </c>
      <c r="L50" s="53">
        <f t="shared" si="2"/>
        <v>4000</v>
      </c>
    </row>
    <row r="51" s="36" customFormat="1" spans="1:12">
      <c r="A51" s="53"/>
      <c r="B51" s="49"/>
      <c r="C51" s="51"/>
      <c r="D51" s="51"/>
      <c r="E51" s="51"/>
      <c r="F51" s="51"/>
      <c r="G51" s="51"/>
      <c r="H51" s="53"/>
      <c r="I51" s="56"/>
      <c r="J51" s="53"/>
      <c r="K51" s="53"/>
      <c r="L51" s="53"/>
    </row>
    <row r="52" s="36" customFormat="1" spans="1:12">
      <c r="A52" s="53"/>
      <c r="B52" s="49"/>
      <c r="C52" s="51"/>
      <c r="D52" s="51"/>
      <c r="E52" s="51"/>
      <c r="F52" s="51"/>
      <c r="G52" s="51"/>
      <c r="H52" s="53"/>
      <c r="I52" s="56"/>
      <c r="J52" s="53"/>
      <c r="K52" s="53"/>
      <c r="L52" s="53"/>
    </row>
    <row r="53" s="36" customFormat="1" spans="1:12">
      <c r="A53" s="53"/>
      <c r="B53" s="49"/>
      <c r="C53" s="51"/>
      <c r="D53" s="51" t="s">
        <v>112</v>
      </c>
      <c r="E53" s="51"/>
      <c r="F53" s="51"/>
      <c r="G53" s="51"/>
      <c r="H53" s="53"/>
      <c r="I53" s="56"/>
      <c r="J53" s="53"/>
      <c r="K53" s="53"/>
      <c r="L53" s="53"/>
    </row>
    <row r="54" s="36" customFormat="1" spans="1:12">
      <c r="A54" s="53"/>
      <c r="B54" s="49"/>
      <c r="C54" s="51"/>
      <c r="D54" s="51"/>
      <c r="E54" s="51"/>
      <c r="F54" s="51"/>
      <c r="G54" s="51"/>
      <c r="H54" s="53"/>
      <c r="I54" s="56"/>
      <c r="J54" s="53"/>
      <c r="K54" s="53"/>
      <c r="L54" s="53"/>
    </row>
    <row r="55" s="36" customFormat="1" ht="18" customHeight="1" spans="1:12">
      <c r="A55" s="53">
        <f>MAX($A$3:A53)+1</f>
        <v>14</v>
      </c>
      <c r="B55" s="49"/>
      <c r="C55" s="51" t="s">
        <v>113</v>
      </c>
      <c r="D55" s="51" t="s">
        <v>96</v>
      </c>
      <c r="E55" s="51" t="s">
        <v>114</v>
      </c>
      <c r="F55" s="51" t="s">
        <v>101</v>
      </c>
      <c r="G55" s="51" t="s">
        <v>80</v>
      </c>
      <c r="H55" s="53">
        <v>3840</v>
      </c>
      <c r="I55" s="56">
        <f>H55/2</f>
        <v>1920</v>
      </c>
      <c r="J55" s="53">
        <f t="shared" si="0"/>
        <v>960</v>
      </c>
      <c r="K55" s="53">
        <f t="shared" si="1"/>
        <v>960</v>
      </c>
      <c r="L55" s="53">
        <f t="shared" si="2"/>
        <v>3840</v>
      </c>
    </row>
    <row r="56" s="36" customFormat="1" ht="21" customHeight="1" spans="1:12">
      <c r="A56" s="53"/>
      <c r="B56" s="49"/>
      <c r="C56" s="51"/>
      <c r="D56" s="51" t="s">
        <v>98</v>
      </c>
      <c r="E56" s="51"/>
      <c r="F56" s="51"/>
      <c r="G56" s="51"/>
      <c r="H56" s="53"/>
      <c r="I56" s="56"/>
      <c r="J56" s="53"/>
      <c r="K56" s="53"/>
      <c r="L56" s="53"/>
    </row>
    <row r="57" s="36" customFormat="1" ht="20" customHeight="1" spans="1:12">
      <c r="A57" s="53"/>
      <c r="B57" s="49"/>
      <c r="C57" s="51"/>
      <c r="D57" s="51" t="s">
        <v>81</v>
      </c>
      <c r="E57" s="51"/>
      <c r="F57" s="51"/>
      <c r="G57" s="51"/>
      <c r="H57" s="53"/>
      <c r="I57" s="56"/>
      <c r="J57" s="53"/>
      <c r="K57" s="53"/>
      <c r="L57" s="53"/>
    </row>
    <row r="58" s="36" customFormat="1" ht="21" customHeight="1" spans="1:12">
      <c r="A58" s="53">
        <f>MAX($A$3:A56)+1</f>
        <v>15</v>
      </c>
      <c r="B58" s="49"/>
      <c r="C58" s="51" t="s">
        <v>115</v>
      </c>
      <c r="D58" s="51" t="s">
        <v>98</v>
      </c>
      <c r="E58" s="51" t="s">
        <v>87</v>
      </c>
      <c r="F58" s="51" t="s">
        <v>116</v>
      </c>
      <c r="G58" s="51" t="s">
        <v>89</v>
      </c>
      <c r="H58" s="53">
        <v>3720</v>
      </c>
      <c r="I58" s="56">
        <f>H58/2</f>
        <v>1860</v>
      </c>
      <c r="J58" s="53">
        <f t="shared" si="0"/>
        <v>930</v>
      </c>
      <c r="K58" s="53">
        <f t="shared" si="1"/>
        <v>930</v>
      </c>
      <c r="L58" s="53">
        <f t="shared" si="2"/>
        <v>3720</v>
      </c>
    </row>
    <row r="59" s="36" customFormat="1" spans="1:12">
      <c r="A59" s="53"/>
      <c r="B59" s="49"/>
      <c r="C59" s="51"/>
      <c r="D59" s="51" t="s">
        <v>81</v>
      </c>
      <c r="E59" s="51"/>
      <c r="F59" s="51"/>
      <c r="G59" s="51"/>
      <c r="H59" s="53"/>
      <c r="I59" s="56"/>
      <c r="J59" s="53"/>
      <c r="K59" s="53"/>
      <c r="L59" s="53"/>
    </row>
    <row r="60" s="36" customFormat="1" ht="18" customHeight="1" spans="1:12">
      <c r="A60" s="53"/>
      <c r="B60" s="49"/>
      <c r="C60" s="51"/>
      <c r="D60" s="51"/>
      <c r="E60" s="51"/>
      <c r="F60" s="51" t="s">
        <v>101</v>
      </c>
      <c r="G60" s="51" t="s">
        <v>90</v>
      </c>
      <c r="H60" s="53"/>
      <c r="I60" s="56"/>
      <c r="J60" s="53"/>
      <c r="K60" s="53"/>
      <c r="L60" s="53"/>
    </row>
    <row r="61" s="36" customFormat="1" ht="10" customHeight="1" spans="1:12">
      <c r="A61" s="53"/>
      <c r="B61" s="49"/>
      <c r="C61" s="51"/>
      <c r="D61" s="51"/>
      <c r="E61" s="51"/>
      <c r="F61" s="51"/>
      <c r="G61" s="51"/>
      <c r="H61" s="53"/>
      <c r="I61" s="56"/>
      <c r="J61" s="53"/>
      <c r="K61" s="53"/>
      <c r="L61" s="53"/>
    </row>
    <row r="62" s="36" customFormat="1" spans="1:12">
      <c r="A62" s="53">
        <f>MAX($A$3:A60)+1</f>
        <v>16</v>
      </c>
      <c r="B62" s="49"/>
      <c r="C62" s="51" t="s">
        <v>117</v>
      </c>
      <c r="D62" s="51" t="s">
        <v>118</v>
      </c>
      <c r="E62" s="51" t="s">
        <v>119</v>
      </c>
      <c r="F62" s="51" t="s">
        <v>79</v>
      </c>
      <c r="G62" s="51" t="s">
        <v>120</v>
      </c>
      <c r="H62" s="53">
        <v>1600</v>
      </c>
      <c r="I62" s="56">
        <f>H62/2</f>
        <v>800</v>
      </c>
      <c r="J62" s="53">
        <f t="shared" si="0"/>
        <v>400</v>
      </c>
      <c r="K62" s="53">
        <f t="shared" si="1"/>
        <v>400</v>
      </c>
      <c r="L62" s="53">
        <f t="shared" si="2"/>
        <v>1600</v>
      </c>
    </row>
    <row r="63" s="36" customFormat="1" spans="1:12">
      <c r="A63" s="53"/>
      <c r="B63" s="49"/>
      <c r="C63" s="51"/>
      <c r="D63" s="51"/>
      <c r="E63" s="51"/>
      <c r="F63" s="51"/>
      <c r="G63" s="51"/>
      <c r="H63" s="53"/>
      <c r="I63" s="56"/>
      <c r="J63" s="53"/>
      <c r="K63" s="53"/>
      <c r="L63" s="53"/>
    </row>
    <row r="64" s="36" customFormat="1" spans="1:12">
      <c r="A64" s="53"/>
      <c r="B64" s="49"/>
      <c r="C64" s="51"/>
      <c r="D64" s="51" t="s">
        <v>96</v>
      </c>
      <c r="E64" s="51"/>
      <c r="F64" s="51"/>
      <c r="G64" s="51"/>
      <c r="H64" s="53"/>
      <c r="I64" s="56"/>
      <c r="J64" s="53"/>
      <c r="K64" s="53"/>
      <c r="L64" s="53"/>
    </row>
    <row r="65" s="36" customFormat="1" spans="1:12">
      <c r="A65" s="53"/>
      <c r="B65" s="49"/>
      <c r="C65" s="51"/>
      <c r="D65" s="51"/>
      <c r="E65" s="51"/>
      <c r="F65" s="51"/>
      <c r="G65" s="51"/>
      <c r="H65" s="53"/>
      <c r="I65" s="56"/>
      <c r="J65" s="53"/>
      <c r="K65" s="53"/>
      <c r="L65" s="53"/>
    </row>
    <row r="66" s="36" customFormat="1" ht="19" customHeight="1" spans="1:12">
      <c r="A66" s="53">
        <f>MAX($A$3:A64)+1</f>
        <v>17</v>
      </c>
      <c r="B66" s="49"/>
      <c r="C66" s="51" t="s">
        <v>121</v>
      </c>
      <c r="D66" s="51" t="s">
        <v>98</v>
      </c>
      <c r="E66" s="51" t="s">
        <v>100</v>
      </c>
      <c r="F66" s="51" t="s">
        <v>101</v>
      </c>
      <c r="G66" s="51" t="s">
        <v>102</v>
      </c>
      <c r="H66" s="53">
        <f>640*2+680*4</f>
        <v>4000</v>
      </c>
      <c r="I66" s="56">
        <f>H66/2</f>
        <v>2000</v>
      </c>
      <c r="J66" s="53">
        <f t="shared" si="0"/>
        <v>1000</v>
      </c>
      <c r="K66" s="53">
        <f t="shared" si="1"/>
        <v>1000</v>
      </c>
      <c r="L66" s="53">
        <f t="shared" si="2"/>
        <v>4000</v>
      </c>
    </row>
    <row r="67" s="36" customFormat="1" spans="1:12">
      <c r="A67" s="53"/>
      <c r="B67" s="49"/>
      <c r="C67" s="51"/>
      <c r="D67" s="51" t="s">
        <v>81</v>
      </c>
      <c r="E67" s="51"/>
      <c r="F67" s="51"/>
      <c r="G67" s="51"/>
      <c r="H67" s="53"/>
      <c r="I67" s="56"/>
      <c r="J67" s="53"/>
      <c r="K67" s="53"/>
      <c r="L67" s="53"/>
    </row>
    <row r="68" s="36" customFormat="1" spans="1:12">
      <c r="A68" s="53"/>
      <c r="B68" s="49"/>
      <c r="C68" s="51"/>
      <c r="D68" s="51"/>
      <c r="E68" s="51"/>
      <c r="F68" s="51" t="s">
        <v>103</v>
      </c>
      <c r="G68" s="51" t="s">
        <v>122</v>
      </c>
      <c r="H68" s="53"/>
      <c r="I68" s="56"/>
      <c r="J68" s="53"/>
      <c r="K68" s="53"/>
      <c r="L68" s="53"/>
    </row>
    <row r="69" s="36" customFormat="1" spans="1:12">
      <c r="A69" s="53"/>
      <c r="B69" s="49"/>
      <c r="C69" s="51"/>
      <c r="D69" s="51"/>
      <c r="E69" s="51"/>
      <c r="F69" s="51"/>
      <c r="G69" s="51"/>
      <c r="H69" s="53"/>
      <c r="I69" s="56"/>
      <c r="J69" s="53"/>
      <c r="K69" s="53"/>
      <c r="L69" s="53"/>
    </row>
    <row r="70" s="36" customFormat="1" ht="24" customHeight="1" spans="1:12">
      <c r="A70" s="53">
        <f>MAX($A$3:A68)+1</f>
        <v>18</v>
      </c>
      <c r="B70" s="49"/>
      <c r="C70" s="51" t="s">
        <v>123</v>
      </c>
      <c r="D70" s="51" t="s">
        <v>124</v>
      </c>
      <c r="E70" s="51" t="s">
        <v>125</v>
      </c>
      <c r="F70" s="51" t="s">
        <v>103</v>
      </c>
      <c r="G70" s="51" t="s">
        <v>126</v>
      </c>
      <c r="H70" s="53">
        <v>4120</v>
      </c>
      <c r="I70" s="56">
        <f>H70/2</f>
        <v>2060</v>
      </c>
      <c r="J70" s="53">
        <f t="shared" ref="J69:J132" si="3">H70/4</f>
        <v>1030</v>
      </c>
      <c r="K70" s="53">
        <f t="shared" ref="K69:K132" si="4">H70/4</f>
        <v>1030</v>
      </c>
      <c r="L70" s="53">
        <f t="shared" ref="L69:L132" si="5">I70+J70+K70</f>
        <v>4120</v>
      </c>
    </row>
    <row r="71" s="36" customFormat="1" spans="1:12">
      <c r="A71" s="53"/>
      <c r="B71" s="49"/>
      <c r="C71" s="51"/>
      <c r="D71" s="51" t="s">
        <v>127</v>
      </c>
      <c r="E71" s="51"/>
      <c r="F71" s="51" t="s">
        <v>128</v>
      </c>
      <c r="G71" s="51" t="s">
        <v>129</v>
      </c>
      <c r="H71" s="53"/>
      <c r="I71" s="56"/>
      <c r="J71" s="53"/>
      <c r="K71" s="53"/>
      <c r="L71" s="53"/>
    </row>
    <row r="72" s="36" customFormat="1" ht="8" customHeight="1" spans="1:12">
      <c r="A72" s="53"/>
      <c r="B72" s="49"/>
      <c r="C72" s="51"/>
      <c r="D72" s="51"/>
      <c r="E72" s="51"/>
      <c r="F72" s="51"/>
      <c r="G72" s="51"/>
      <c r="H72" s="53"/>
      <c r="I72" s="56"/>
      <c r="J72" s="53"/>
      <c r="K72" s="53"/>
      <c r="L72" s="53"/>
    </row>
    <row r="73" s="36" customFormat="1" spans="1:12">
      <c r="A73" s="53">
        <f>MAX($A$3:A71)+1</f>
        <v>19</v>
      </c>
      <c r="B73" s="49"/>
      <c r="C73" s="51" t="s">
        <v>130</v>
      </c>
      <c r="D73" s="51" t="s">
        <v>109</v>
      </c>
      <c r="E73" s="51" t="s">
        <v>131</v>
      </c>
      <c r="F73" s="51" t="s">
        <v>132</v>
      </c>
      <c r="G73" s="51" t="s">
        <v>80</v>
      </c>
      <c r="H73" s="53">
        <v>2880</v>
      </c>
      <c r="I73" s="56">
        <f>H73/2</f>
        <v>1440</v>
      </c>
      <c r="J73" s="53">
        <f t="shared" si="3"/>
        <v>720</v>
      </c>
      <c r="K73" s="53">
        <f t="shared" si="4"/>
        <v>720</v>
      </c>
      <c r="L73" s="53">
        <f t="shared" si="5"/>
        <v>2880</v>
      </c>
    </row>
    <row r="74" s="36" customFormat="1" ht="7" customHeight="1" spans="1:12">
      <c r="A74" s="53"/>
      <c r="B74" s="49"/>
      <c r="C74" s="51"/>
      <c r="D74" s="51"/>
      <c r="E74" s="51"/>
      <c r="F74" s="51"/>
      <c r="G74" s="51"/>
      <c r="H74" s="53"/>
      <c r="I74" s="56"/>
      <c r="J74" s="53"/>
      <c r="K74" s="53"/>
      <c r="L74" s="53"/>
    </row>
    <row r="75" s="36" customFormat="1" ht="12" customHeight="1" spans="1:12">
      <c r="A75" s="53"/>
      <c r="B75" s="49"/>
      <c r="C75" s="51"/>
      <c r="D75" s="51"/>
      <c r="E75" s="51"/>
      <c r="F75" s="51"/>
      <c r="G75" s="51"/>
      <c r="H75" s="53"/>
      <c r="I75" s="56"/>
      <c r="J75" s="53"/>
      <c r="K75" s="53"/>
      <c r="L75" s="53"/>
    </row>
    <row r="76" s="36" customFormat="1" ht="3" customHeight="1" spans="1:12">
      <c r="A76" s="53"/>
      <c r="B76" s="49"/>
      <c r="C76" s="51"/>
      <c r="D76" s="51"/>
      <c r="E76" s="51"/>
      <c r="F76" s="51"/>
      <c r="G76" s="51"/>
      <c r="H76" s="53"/>
      <c r="I76" s="56"/>
      <c r="J76" s="53"/>
      <c r="K76" s="53"/>
      <c r="L76" s="53"/>
    </row>
    <row r="77" s="36" customFormat="1" spans="1:12">
      <c r="A77" s="53">
        <f>MAX($A$3:A75)+1</f>
        <v>20</v>
      </c>
      <c r="B77" s="49"/>
      <c r="C77" s="51" t="s">
        <v>133</v>
      </c>
      <c r="D77" s="51" t="s">
        <v>118</v>
      </c>
      <c r="E77" s="51" t="s">
        <v>119</v>
      </c>
      <c r="F77" s="51" t="s">
        <v>101</v>
      </c>
      <c r="G77" s="51" t="s">
        <v>80</v>
      </c>
      <c r="H77" s="53">
        <f>640*6</f>
        <v>3840</v>
      </c>
      <c r="I77" s="56">
        <f>H77/2</f>
        <v>1920</v>
      </c>
      <c r="J77" s="53">
        <f t="shared" si="3"/>
        <v>960</v>
      </c>
      <c r="K77" s="53">
        <f t="shared" si="4"/>
        <v>960</v>
      </c>
      <c r="L77" s="53">
        <f t="shared" si="5"/>
        <v>3840</v>
      </c>
    </row>
    <row r="78" s="36" customFormat="1" spans="1:12">
      <c r="A78" s="53"/>
      <c r="B78" s="49"/>
      <c r="C78" s="51"/>
      <c r="D78" s="51"/>
      <c r="E78" s="51"/>
      <c r="F78" s="51"/>
      <c r="G78" s="51"/>
      <c r="H78" s="53"/>
      <c r="I78" s="56"/>
      <c r="J78" s="53"/>
      <c r="K78" s="53"/>
      <c r="L78" s="53"/>
    </row>
    <row r="79" s="36" customFormat="1" spans="1:12">
      <c r="A79" s="53"/>
      <c r="B79" s="49"/>
      <c r="C79" s="51"/>
      <c r="D79" s="51"/>
      <c r="E79" s="51"/>
      <c r="F79" s="51"/>
      <c r="G79" s="51"/>
      <c r="H79" s="53"/>
      <c r="I79" s="56"/>
      <c r="J79" s="53"/>
      <c r="K79" s="53"/>
      <c r="L79" s="53"/>
    </row>
    <row r="80" s="36" customFormat="1" spans="1:12">
      <c r="A80" s="53"/>
      <c r="B80" s="49"/>
      <c r="C80" s="51"/>
      <c r="D80" s="51" t="s">
        <v>134</v>
      </c>
      <c r="E80" s="51"/>
      <c r="F80" s="51"/>
      <c r="G80" s="51"/>
      <c r="H80" s="53"/>
      <c r="I80" s="56"/>
      <c r="J80" s="53"/>
      <c r="K80" s="53"/>
      <c r="L80" s="53"/>
    </row>
    <row r="81" s="36" customFormat="1" spans="1:12">
      <c r="A81" s="53"/>
      <c r="B81" s="49"/>
      <c r="C81" s="51"/>
      <c r="D81" s="51"/>
      <c r="E81" s="51"/>
      <c r="F81" s="51"/>
      <c r="G81" s="51"/>
      <c r="H81" s="53"/>
      <c r="I81" s="56"/>
      <c r="J81" s="53"/>
      <c r="K81" s="53"/>
      <c r="L81" s="53"/>
    </row>
    <row r="82" s="36" customFormat="1" spans="1:12">
      <c r="A82" s="53">
        <f>MAX($A$3:A80)+1</f>
        <v>21</v>
      </c>
      <c r="B82" s="49"/>
      <c r="C82" s="51" t="s">
        <v>135</v>
      </c>
      <c r="D82" s="51" t="s">
        <v>109</v>
      </c>
      <c r="E82" s="51" t="s">
        <v>136</v>
      </c>
      <c r="F82" s="51" t="s">
        <v>137</v>
      </c>
      <c r="G82" s="51" t="s">
        <v>102</v>
      </c>
      <c r="H82" s="53">
        <f>560*2+600*4</f>
        <v>3520</v>
      </c>
      <c r="I82" s="56">
        <f>H82/2</f>
        <v>1760</v>
      </c>
      <c r="J82" s="53">
        <f t="shared" si="3"/>
        <v>880</v>
      </c>
      <c r="K82" s="53">
        <f t="shared" si="4"/>
        <v>880</v>
      </c>
      <c r="L82" s="53">
        <f t="shared" si="5"/>
        <v>3520</v>
      </c>
    </row>
    <row r="83" s="36" customFormat="1" spans="1:12">
      <c r="A83" s="53"/>
      <c r="B83" s="49"/>
      <c r="C83" s="51"/>
      <c r="D83" s="51"/>
      <c r="E83" s="51"/>
      <c r="F83" s="51"/>
      <c r="G83" s="51"/>
      <c r="H83" s="53"/>
      <c r="I83" s="56"/>
      <c r="J83" s="53"/>
      <c r="K83" s="53"/>
      <c r="L83" s="53"/>
    </row>
    <row r="84" s="36" customFormat="1" spans="1:12">
      <c r="A84" s="53"/>
      <c r="B84" s="49"/>
      <c r="C84" s="51"/>
      <c r="D84" s="51"/>
      <c r="E84" s="51"/>
      <c r="F84" s="51" t="s">
        <v>116</v>
      </c>
      <c r="G84" s="51" t="s">
        <v>122</v>
      </c>
      <c r="H84" s="53"/>
      <c r="I84" s="56"/>
      <c r="J84" s="53"/>
      <c r="K84" s="53"/>
      <c r="L84" s="53"/>
    </row>
    <row r="85" s="36" customFormat="1" spans="1:12">
      <c r="A85" s="53"/>
      <c r="B85" s="49"/>
      <c r="C85" s="51"/>
      <c r="D85" s="51"/>
      <c r="E85" s="51"/>
      <c r="F85" s="51"/>
      <c r="G85" s="51"/>
      <c r="H85" s="53"/>
      <c r="I85" s="56"/>
      <c r="J85" s="53"/>
      <c r="K85" s="53"/>
      <c r="L85" s="53"/>
    </row>
    <row r="86" s="36" customFormat="1" ht="30" customHeight="1" spans="1:12">
      <c r="A86" s="53">
        <f>MAX($A$3:A84)+1</f>
        <v>22</v>
      </c>
      <c r="B86" s="49"/>
      <c r="C86" s="51" t="s">
        <v>138</v>
      </c>
      <c r="D86" s="51" t="s">
        <v>118</v>
      </c>
      <c r="E86" s="51" t="s">
        <v>87</v>
      </c>
      <c r="F86" s="51" t="s">
        <v>116</v>
      </c>
      <c r="G86" s="51" t="s">
        <v>89</v>
      </c>
      <c r="H86" s="53">
        <f>600*3+640*3</f>
        <v>3720</v>
      </c>
      <c r="I86" s="56">
        <f>H86/2</f>
        <v>1860</v>
      </c>
      <c r="J86" s="53">
        <f t="shared" si="3"/>
        <v>930</v>
      </c>
      <c r="K86" s="53">
        <f t="shared" si="4"/>
        <v>930</v>
      </c>
      <c r="L86" s="53">
        <f t="shared" si="5"/>
        <v>3720</v>
      </c>
    </row>
    <row r="87" s="36" customFormat="1" spans="1:12">
      <c r="A87" s="53"/>
      <c r="B87" s="49"/>
      <c r="C87" s="51"/>
      <c r="D87" s="51" t="s">
        <v>139</v>
      </c>
      <c r="E87" s="51"/>
      <c r="F87" s="51" t="s">
        <v>101</v>
      </c>
      <c r="G87" s="51" t="s">
        <v>90</v>
      </c>
      <c r="H87" s="53"/>
      <c r="I87" s="56"/>
      <c r="J87" s="53"/>
      <c r="K87" s="53"/>
      <c r="L87" s="53"/>
    </row>
    <row r="88" s="36" customFormat="1" ht="18" customHeight="1" spans="1:12">
      <c r="A88" s="53"/>
      <c r="B88" s="49"/>
      <c r="C88" s="51"/>
      <c r="D88" s="51"/>
      <c r="E88" s="51"/>
      <c r="F88" s="51"/>
      <c r="G88" s="51"/>
      <c r="H88" s="53"/>
      <c r="I88" s="56"/>
      <c r="J88" s="53"/>
      <c r="K88" s="53"/>
      <c r="L88" s="53"/>
    </row>
    <row r="89" s="36" customFormat="1" spans="1:12">
      <c r="A89" s="53">
        <f>MAX($A$3:A87)+1</f>
        <v>23</v>
      </c>
      <c r="B89" s="49"/>
      <c r="C89" s="51" t="s">
        <v>140</v>
      </c>
      <c r="D89" s="51" t="s">
        <v>118</v>
      </c>
      <c r="E89" s="51" t="s">
        <v>87</v>
      </c>
      <c r="F89" s="51" t="s">
        <v>116</v>
      </c>
      <c r="G89" s="51" t="s">
        <v>89</v>
      </c>
      <c r="H89" s="53">
        <v>3720</v>
      </c>
      <c r="I89" s="56">
        <f>H89/2</f>
        <v>1860</v>
      </c>
      <c r="J89" s="53">
        <f t="shared" si="3"/>
        <v>930</v>
      </c>
      <c r="K89" s="53">
        <f t="shared" si="4"/>
        <v>930</v>
      </c>
      <c r="L89" s="53">
        <f t="shared" si="5"/>
        <v>3720</v>
      </c>
    </row>
    <row r="90" s="36" customFormat="1" ht="15" customHeight="1" spans="1:12">
      <c r="A90" s="53"/>
      <c r="B90" s="49"/>
      <c r="C90" s="51"/>
      <c r="D90" s="51"/>
      <c r="E90" s="51"/>
      <c r="F90" s="51"/>
      <c r="G90" s="51"/>
      <c r="H90" s="53"/>
      <c r="I90" s="56"/>
      <c r="J90" s="53"/>
      <c r="K90" s="53"/>
      <c r="L90" s="53"/>
    </row>
    <row r="91" s="36" customFormat="1" spans="1:12">
      <c r="A91" s="53"/>
      <c r="B91" s="49"/>
      <c r="C91" s="51"/>
      <c r="D91" s="51" t="s">
        <v>139</v>
      </c>
      <c r="E91" s="51"/>
      <c r="F91" s="51" t="s">
        <v>101</v>
      </c>
      <c r="G91" s="51" t="s">
        <v>90</v>
      </c>
      <c r="H91" s="53"/>
      <c r="I91" s="56"/>
      <c r="J91" s="53"/>
      <c r="K91" s="53"/>
      <c r="L91" s="53"/>
    </row>
    <row r="92" s="36" customFormat="1" ht="16" customHeight="1" spans="1:12">
      <c r="A92" s="53"/>
      <c r="B92" s="49"/>
      <c r="C92" s="51"/>
      <c r="D92" s="51"/>
      <c r="E92" s="51"/>
      <c r="F92" s="51"/>
      <c r="G92" s="51"/>
      <c r="H92" s="53"/>
      <c r="I92" s="56"/>
      <c r="J92" s="53"/>
      <c r="K92" s="53"/>
      <c r="L92" s="53"/>
    </row>
    <row r="93" s="36" customFormat="1" ht="17" customHeight="1" spans="1:12">
      <c r="A93" s="53">
        <f>MAX($A$3:A91)+1</f>
        <v>24</v>
      </c>
      <c r="B93" s="49"/>
      <c r="C93" s="51" t="s">
        <v>141</v>
      </c>
      <c r="D93" s="51" t="s">
        <v>118</v>
      </c>
      <c r="E93" s="51" t="s">
        <v>87</v>
      </c>
      <c r="F93" s="51" t="s">
        <v>116</v>
      </c>
      <c r="G93" s="51" t="s">
        <v>89</v>
      </c>
      <c r="H93" s="53">
        <v>3720</v>
      </c>
      <c r="I93" s="56">
        <f>H93/2</f>
        <v>1860</v>
      </c>
      <c r="J93" s="53">
        <f t="shared" si="3"/>
        <v>930</v>
      </c>
      <c r="K93" s="53">
        <f t="shared" si="4"/>
        <v>930</v>
      </c>
      <c r="L93" s="53">
        <f t="shared" si="5"/>
        <v>3720</v>
      </c>
    </row>
    <row r="94" s="36" customFormat="1" spans="1:12">
      <c r="A94" s="53"/>
      <c r="B94" s="49"/>
      <c r="C94" s="51"/>
      <c r="D94" s="51"/>
      <c r="E94" s="51"/>
      <c r="F94" s="51"/>
      <c r="G94" s="51"/>
      <c r="H94" s="53"/>
      <c r="I94" s="56"/>
      <c r="J94" s="53"/>
      <c r="K94" s="53"/>
      <c r="L94" s="53"/>
    </row>
    <row r="95" s="36" customFormat="1" spans="1:12">
      <c r="A95" s="53"/>
      <c r="B95" s="49"/>
      <c r="C95" s="51"/>
      <c r="D95" s="51" t="s">
        <v>139</v>
      </c>
      <c r="E95" s="51"/>
      <c r="F95" s="51" t="s">
        <v>101</v>
      </c>
      <c r="G95" s="51" t="s">
        <v>90</v>
      </c>
      <c r="H95" s="53"/>
      <c r="I95" s="56"/>
      <c r="J95" s="53"/>
      <c r="K95" s="53"/>
      <c r="L95" s="53"/>
    </row>
    <row r="96" s="36" customFormat="1" ht="19" customHeight="1" spans="1:12">
      <c r="A96" s="53"/>
      <c r="B96" s="49"/>
      <c r="C96" s="51"/>
      <c r="D96" s="51"/>
      <c r="E96" s="51"/>
      <c r="F96" s="51"/>
      <c r="G96" s="51"/>
      <c r="H96" s="53"/>
      <c r="I96" s="56"/>
      <c r="J96" s="53"/>
      <c r="K96" s="53"/>
      <c r="L96" s="53"/>
    </row>
    <row r="97" s="36" customFormat="1" spans="1:12">
      <c r="A97" s="53">
        <f>MAX($A$3:A95)+1</f>
        <v>25</v>
      </c>
      <c r="B97" s="49"/>
      <c r="C97" s="51" t="s">
        <v>142</v>
      </c>
      <c r="D97" s="51" t="s">
        <v>118</v>
      </c>
      <c r="E97" s="51" t="s">
        <v>87</v>
      </c>
      <c r="F97" s="51" t="s">
        <v>116</v>
      </c>
      <c r="G97" s="51" t="s">
        <v>89</v>
      </c>
      <c r="H97" s="53">
        <v>3720</v>
      </c>
      <c r="I97" s="56">
        <f>H97/2</f>
        <v>1860</v>
      </c>
      <c r="J97" s="53">
        <f t="shared" si="3"/>
        <v>930</v>
      </c>
      <c r="K97" s="53">
        <f t="shared" si="4"/>
        <v>930</v>
      </c>
      <c r="L97" s="53">
        <f t="shared" si="5"/>
        <v>3720</v>
      </c>
    </row>
    <row r="98" s="36" customFormat="1" ht="18" customHeight="1" spans="1:12">
      <c r="A98" s="53"/>
      <c r="B98" s="49"/>
      <c r="C98" s="51"/>
      <c r="D98" s="51"/>
      <c r="E98" s="51"/>
      <c r="F98" s="51"/>
      <c r="G98" s="51"/>
      <c r="H98" s="53"/>
      <c r="I98" s="56"/>
      <c r="J98" s="53"/>
      <c r="K98" s="53"/>
      <c r="L98" s="53"/>
    </row>
    <row r="99" s="36" customFormat="1" spans="1:12">
      <c r="A99" s="53"/>
      <c r="B99" s="49"/>
      <c r="C99" s="51"/>
      <c r="D99" s="51" t="s">
        <v>139</v>
      </c>
      <c r="E99" s="51"/>
      <c r="F99" s="51" t="s">
        <v>101</v>
      </c>
      <c r="G99" s="51" t="s">
        <v>90</v>
      </c>
      <c r="H99" s="53"/>
      <c r="I99" s="56"/>
      <c r="J99" s="53"/>
      <c r="K99" s="53"/>
      <c r="L99" s="53"/>
    </row>
    <row r="100" s="36" customFormat="1" ht="17" customHeight="1" spans="1:12">
      <c r="A100" s="53"/>
      <c r="B100" s="49"/>
      <c r="C100" s="51"/>
      <c r="D100" s="51"/>
      <c r="E100" s="51"/>
      <c r="F100" s="51"/>
      <c r="G100" s="51"/>
      <c r="H100" s="53"/>
      <c r="I100" s="56"/>
      <c r="J100" s="53"/>
      <c r="K100" s="53"/>
      <c r="L100" s="53"/>
    </row>
    <row r="101" s="36" customFormat="1" spans="1:12">
      <c r="A101" s="53">
        <f>MAX($A$3:A99)+1</f>
        <v>26</v>
      </c>
      <c r="B101" s="49"/>
      <c r="C101" s="51" t="s">
        <v>143</v>
      </c>
      <c r="D101" s="51" t="s">
        <v>118</v>
      </c>
      <c r="E101" s="51" t="s">
        <v>87</v>
      </c>
      <c r="F101" s="51" t="s">
        <v>116</v>
      </c>
      <c r="G101" s="51" t="s">
        <v>89</v>
      </c>
      <c r="H101" s="53">
        <f>600*3+640*2</f>
        <v>3080</v>
      </c>
      <c r="I101" s="56">
        <f>H101/2</f>
        <v>1540</v>
      </c>
      <c r="J101" s="53">
        <f t="shared" si="3"/>
        <v>770</v>
      </c>
      <c r="K101" s="53">
        <f t="shared" si="4"/>
        <v>770</v>
      </c>
      <c r="L101" s="53">
        <f t="shared" si="5"/>
        <v>3080</v>
      </c>
    </row>
    <row r="102" s="36" customFormat="1" spans="1:12">
      <c r="A102" s="53"/>
      <c r="B102" s="49"/>
      <c r="C102" s="51"/>
      <c r="D102" s="51"/>
      <c r="E102" s="51"/>
      <c r="F102" s="51"/>
      <c r="G102" s="51"/>
      <c r="H102" s="53"/>
      <c r="I102" s="56"/>
      <c r="J102" s="53"/>
      <c r="K102" s="53"/>
      <c r="L102" s="53"/>
    </row>
    <row r="103" s="36" customFormat="1" spans="1:12">
      <c r="A103" s="53"/>
      <c r="B103" s="49"/>
      <c r="C103" s="51"/>
      <c r="D103" s="51" t="s">
        <v>139</v>
      </c>
      <c r="E103" s="51"/>
      <c r="F103" s="51" t="s">
        <v>101</v>
      </c>
      <c r="G103" s="51" t="s">
        <v>144</v>
      </c>
      <c r="H103" s="53"/>
      <c r="I103" s="56"/>
      <c r="J103" s="53"/>
      <c r="K103" s="53"/>
      <c r="L103" s="53"/>
    </row>
    <row r="104" s="36" customFormat="1" spans="1:12">
      <c r="A104" s="53"/>
      <c r="B104" s="49"/>
      <c r="C104" s="51"/>
      <c r="D104" s="51"/>
      <c r="E104" s="51"/>
      <c r="F104" s="51"/>
      <c r="G104" s="51"/>
      <c r="H104" s="53"/>
      <c r="I104" s="56"/>
      <c r="J104" s="53"/>
      <c r="K104" s="53"/>
      <c r="L104" s="53"/>
    </row>
    <row r="105" s="36" customFormat="1" ht="31" customHeight="1" spans="1:12">
      <c r="A105" s="53">
        <f>MAX($A$3:A103)+1</f>
        <v>27</v>
      </c>
      <c r="B105" s="49"/>
      <c r="C105" s="51" t="s">
        <v>145</v>
      </c>
      <c r="D105" s="51" t="s">
        <v>146</v>
      </c>
      <c r="E105" s="51" t="s">
        <v>136</v>
      </c>
      <c r="F105" s="51" t="s">
        <v>137</v>
      </c>
      <c r="G105" s="51" t="s">
        <v>102</v>
      </c>
      <c r="H105" s="53">
        <f>560*2+600*2</f>
        <v>2320</v>
      </c>
      <c r="I105" s="56">
        <f>H105/2</f>
        <v>1160</v>
      </c>
      <c r="J105" s="53">
        <f t="shared" si="3"/>
        <v>580</v>
      </c>
      <c r="K105" s="53">
        <f t="shared" si="4"/>
        <v>580</v>
      </c>
      <c r="L105" s="53">
        <f t="shared" si="5"/>
        <v>2320</v>
      </c>
    </row>
    <row r="106" s="36" customFormat="1" spans="1:12">
      <c r="A106" s="53"/>
      <c r="B106" s="49"/>
      <c r="C106" s="51"/>
      <c r="D106" s="51" t="s">
        <v>127</v>
      </c>
      <c r="E106" s="51"/>
      <c r="F106" s="51" t="s">
        <v>116</v>
      </c>
      <c r="G106" s="51" t="s">
        <v>147</v>
      </c>
      <c r="H106" s="53"/>
      <c r="I106" s="56"/>
      <c r="J106" s="53"/>
      <c r="K106" s="53"/>
      <c r="L106" s="53"/>
    </row>
    <row r="107" s="36" customFormat="1" ht="29" customHeight="1" spans="1:12">
      <c r="A107" s="53"/>
      <c r="B107" s="49"/>
      <c r="C107" s="51"/>
      <c r="D107" s="51"/>
      <c r="E107" s="51"/>
      <c r="F107" s="51"/>
      <c r="G107" s="51"/>
      <c r="H107" s="53"/>
      <c r="I107" s="56"/>
      <c r="J107" s="53"/>
      <c r="K107" s="53"/>
      <c r="L107" s="53"/>
    </row>
    <row r="108" s="36" customFormat="1" spans="1:12">
      <c r="A108" s="53">
        <f>MAX($A$3:A106)+1</f>
        <v>28</v>
      </c>
      <c r="B108" s="49"/>
      <c r="C108" s="51" t="s">
        <v>148</v>
      </c>
      <c r="D108" s="51" t="s">
        <v>127</v>
      </c>
      <c r="E108" s="51" t="s">
        <v>136</v>
      </c>
      <c r="F108" s="51" t="s">
        <v>137</v>
      </c>
      <c r="G108" s="51" t="s">
        <v>102</v>
      </c>
      <c r="H108" s="53">
        <f>560*2+600*4</f>
        <v>3520</v>
      </c>
      <c r="I108" s="56">
        <f>H108/2</f>
        <v>1760</v>
      </c>
      <c r="J108" s="53">
        <f t="shared" si="3"/>
        <v>880</v>
      </c>
      <c r="K108" s="53">
        <f t="shared" si="4"/>
        <v>880</v>
      </c>
      <c r="L108" s="53">
        <f t="shared" si="5"/>
        <v>3520</v>
      </c>
    </row>
    <row r="109" s="36" customFormat="1" spans="1:12">
      <c r="A109" s="53"/>
      <c r="B109" s="49"/>
      <c r="C109" s="51"/>
      <c r="D109" s="51"/>
      <c r="E109" s="51"/>
      <c r="F109" s="51"/>
      <c r="G109" s="51"/>
      <c r="H109" s="53"/>
      <c r="I109" s="56"/>
      <c r="J109" s="53"/>
      <c r="K109" s="53"/>
      <c r="L109" s="53"/>
    </row>
    <row r="110" s="36" customFormat="1" ht="5" customHeight="1" spans="1:12">
      <c r="A110" s="53"/>
      <c r="B110" s="49"/>
      <c r="C110" s="51"/>
      <c r="D110" s="51"/>
      <c r="E110" s="51"/>
      <c r="F110" s="51" t="s">
        <v>116</v>
      </c>
      <c r="G110" s="51" t="s">
        <v>122</v>
      </c>
      <c r="H110" s="53"/>
      <c r="I110" s="56"/>
      <c r="J110" s="53"/>
      <c r="K110" s="53"/>
      <c r="L110" s="53"/>
    </row>
    <row r="111" s="36" customFormat="1" hidden="1" spans="1:12">
      <c r="A111" s="53"/>
      <c r="B111" s="49"/>
      <c r="C111" s="51"/>
      <c r="D111" s="51"/>
      <c r="E111" s="51"/>
      <c r="F111" s="51"/>
      <c r="G111" s="51"/>
      <c r="H111" s="53"/>
      <c r="I111" s="56"/>
      <c r="J111" s="53"/>
      <c r="K111" s="53"/>
      <c r="L111" s="53"/>
    </row>
    <row r="112" s="36" customFormat="1" hidden="1" spans="1:12">
      <c r="A112" s="53"/>
      <c r="B112" s="49"/>
      <c r="C112" s="51"/>
      <c r="D112" s="51"/>
      <c r="E112" s="51"/>
      <c r="F112" s="51"/>
      <c r="G112" s="51"/>
      <c r="H112" s="53"/>
      <c r="I112" s="56"/>
      <c r="J112" s="53"/>
      <c r="K112" s="53"/>
      <c r="L112" s="53"/>
    </row>
    <row r="113" s="36" customFormat="1" ht="22" customHeight="1" spans="1:12">
      <c r="A113" s="53"/>
      <c r="B113" s="49"/>
      <c r="C113" s="51"/>
      <c r="D113" s="51"/>
      <c r="E113" s="51"/>
      <c r="F113" s="51"/>
      <c r="G113" s="51"/>
      <c r="H113" s="53"/>
      <c r="I113" s="56"/>
      <c r="J113" s="53"/>
      <c r="K113" s="53"/>
      <c r="L113" s="53"/>
    </row>
    <row r="114" s="36" customFormat="1" spans="1:12">
      <c r="A114" s="53">
        <f>MAX($A$3:A112)+1</f>
        <v>29</v>
      </c>
      <c r="B114" s="49"/>
      <c r="C114" s="51" t="s">
        <v>149</v>
      </c>
      <c r="D114" s="50" t="s">
        <v>150</v>
      </c>
      <c r="E114" s="51" t="s">
        <v>151</v>
      </c>
      <c r="F114" s="51" t="s">
        <v>137</v>
      </c>
      <c r="G114" s="51" t="s">
        <v>126</v>
      </c>
      <c r="H114" s="53">
        <f>560*5</f>
        <v>2800</v>
      </c>
      <c r="I114" s="56">
        <f>H114/2</f>
        <v>1400</v>
      </c>
      <c r="J114" s="53">
        <f t="shared" si="3"/>
        <v>700</v>
      </c>
      <c r="K114" s="53">
        <f t="shared" si="4"/>
        <v>700</v>
      </c>
      <c r="L114" s="53">
        <f t="shared" si="5"/>
        <v>2800</v>
      </c>
    </row>
    <row r="115" s="36" customFormat="1" spans="1:12">
      <c r="A115" s="53"/>
      <c r="B115" s="49"/>
      <c r="C115" s="51"/>
      <c r="D115" s="50"/>
      <c r="E115" s="51"/>
      <c r="F115" s="51"/>
      <c r="G115" s="51"/>
      <c r="H115" s="53"/>
      <c r="I115" s="56"/>
      <c r="J115" s="53"/>
      <c r="K115" s="53"/>
      <c r="L115" s="53"/>
    </row>
    <row r="116" s="36" customFormat="1" spans="1:12">
      <c r="A116" s="53"/>
      <c r="B116" s="49"/>
      <c r="C116" s="51"/>
      <c r="D116" s="51" t="s">
        <v>139</v>
      </c>
      <c r="E116" s="51"/>
      <c r="F116" s="51"/>
      <c r="G116" s="51"/>
      <c r="H116" s="53"/>
      <c r="I116" s="56"/>
      <c r="J116" s="53"/>
      <c r="K116" s="53"/>
      <c r="L116" s="53"/>
    </row>
    <row r="117" s="36" customFormat="1" spans="1:12">
      <c r="A117" s="53"/>
      <c r="B117" s="49"/>
      <c r="C117" s="51"/>
      <c r="D117" s="51"/>
      <c r="E117" s="51"/>
      <c r="F117" s="51"/>
      <c r="G117" s="51"/>
      <c r="H117" s="53"/>
      <c r="I117" s="56"/>
      <c r="J117" s="53"/>
      <c r="K117" s="53"/>
      <c r="L117" s="53"/>
    </row>
    <row r="118" s="36" customFormat="1" spans="1:12">
      <c r="A118" s="53">
        <f>MAX($A$3:A116)+1</f>
        <v>30</v>
      </c>
      <c r="B118" s="49"/>
      <c r="C118" s="57" t="s">
        <v>152</v>
      </c>
      <c r="D118" s="51" t="s">
        <v>150</v>
      </c>
      <c r="E118" s="51" t="s">
        <v>151</v>
      </c>
      <c r="F118" s="51" t="s">
        <v>137</v>
      </c>
      <c r="G118" s="51" t="s">
        <v>80</v>
      </c>
      <c r="H118" s="53">
        <f>560*6</f>
        <v>3360</v>
      </c>
      <c r="I118" s="56">
        <f>H118/2</f>
        <v>1680</v>
      </c>
      <c r="J118" s="53">
        <f t="shared" si="3"/>
        <v>840</v>
      </c>
      <c r="K118" s="53">
        <f t="shared" si="4"/>
        <v>840</v>
      </c>
      <c r="L118" s="53">
        <f t="shared" si="5"/>
        <v>3360</v>
      </c>
    </row>
    <row r="119" s="36" customFormat="1" spans="1:12">
      <c r="A119" s="53"/>
      <c r="B119" s="49"/>
      <c r="C119" s="57"/>
      <c r="D119" s="51" t="s">
        <v>139</v>
      </c>
      <c r="E119" s="51"/>
      <c r="F119" s="51"/>
      <c r="G119" s="51"/>
      <c r="H119" s="53"/>
      <c r="I119" s="56"/>
      <c r="J119" s="53"/>
      <c r="K119" s="53"/>
      <c r="L119" s="53"/>
    </row>
    <row r="120" s="36" customFormat="1" spans="1:12">
      <c r="A120" s="53"/>
      <c r="B120" s="49"/>
      <c r="C120" s="57"/>
      <c r="D120" s="51"/>
      <c r="E120" s="51"/>
      <c r="F120" s="51"/>
      <c r="G120" s="51"/>
      <c r="H120" s="53"/>
      <c r="I120" s="56"/>
      <c r="J120" s="53"/>
      <c r="K120" s="53"/>
      <c r="L120" s="53"/>
    </row>
    <row r="121" s="36" customFormat="1" spans="1:12">
      <c r="A121" s="53">
        <f>MAX($A$3:A119)+1</f>
        <v>31</v>
      </c>
      <c r="B121" s="49"/>
      <c r="C121" s="51" t="s">
        <v>153</v>
      </c>
      <c r="D121" s="51" t="s">
        <v>127</v>
      </c>
      <c r="E121" s="51" t="s">
        <v>154</v>
      </c>
      <c r="F121" s="51" t="s">
        <v>155</v>
      </c>
      <c r="G121" s="51" t="s">
        <v>80</v>
      </c>
      <c r="H121" s="53">
        <f>440*6</f>
        <v>2640</v>
      </c>
      <c r="I121" s="56">
        <f>H121/2</f>
        <v>1320</v>
      </c>
      <c r="J121" s="53">
        <f t="shared" si="3"/>
        <v>660</v>
      </c>
      <c r="K121" s="53">
        <f t="shared" si="4"/>
        <v>660</v>
      </c>
      <c r="L121" s="53">
        <f t="shared" si="5"/>
        <v>2640</v>
      </c>
    </row>
    <row r="122" s="36" customFormat="1" spans="1:12">
      <c r="A122" s="53"/>
      <c r="B122" s="49"/>
      <c r="C122" s="51"/>
      <c r="D122" s="51"/>
      <c r="E122" s="51"/>
      <c r="F122" s="51"/>
      <c r="G122" s="51"/>
      <c r="H122" s="53"/>
      <c r="I122" s="56"/>
      <c r="J122" s="53"/>
      <c r="K122" s="53"/>
      <c r="L122" s="53"/>
    </row>
    <row r="123" s="36" customFormat="1" spans="1:12">
      <c r="A123" s="53"/>
      <c r="B123" s="49"/>
      <c r="C123" s="51"/>
      <c r="D123" s="51"/>
      <c r="E123" s="51"/>
      <c r="F123" s="51"/>
      <c r="G123" s="51"/>
      <c r="H123" s="53"/>
      <c r="I123" s="56"/>
      <c r="J123" s="53"/>
      <c r="K123" s="53"/>
      <c r="L123" s="53"/>
    </row>
    <row r="124" s="36" customFormat="1" spans="1:12">
      <c r="A124" s="53">
        <f>MAX($A$3:A122)+1</f>
        <v>32</v>
      </c>
      <c r="B124" s="49"/>
      <c r="C124" s="51" t="s">
        <v>156</v>
      </c>
      <c r="D124" s="51" t="s">
        <v>98</v>
      </c>
      <c r="E124" s="51" t="s">
        <v>114</v>
      </c>
      <c r="F124" s="51" t="s">
        <v>101</v>
      </c>
      <c r="G124" s="51" t="s">
        <v>80</v>
      </c>
      <c r="H124" s="53">
        <f>640*6</f>
        <v>3840</v>
      </c>
      <c r="I124" s="56">
        <f>H124/2</f>
        <v>1920</v>
      </c>
      <c r="J124" s="53">
        <f t="shared" si="3"/>
        <v>960</v>
      </c>
      <c r="K124" s="53">
        <f t="shared" si="4"/>
        <v>960</v>
      </c>
      <c r="L124" s="53">
        <f t="shared" si="5"/>
        <v>3840</v>
      </c>
    </row>
    <row r="125" s="36" customFormat="1" spans="1:12">
      <c r="A125" s="53"/>
      <c r="B125" s="49"/>
      <c r="C125" s="51"/>
      <c r="D125" s="51" t="s">
        <v>81</v>
      </c>
      <c r="E125" s="51"/>
      <c r="F125" s="51"/>
      <c r="G125" s="51"/>
      <c r="H125" s="53"/>
      <c r="I125" s="56"/>
      <c r="J125" s="53"/>
      <c r="K125" s="53"/>
      <c r="L125" s="53"/>
    </row>
    <row r="126" s="36" customFormat="1" spans="1:12">
      <c r="A126" s="53"/>
      <c r="B126" s="49"/>
      <c r="C126" s="51"/>
      <c r="D126" s="51"/>
      <c r="E126" s="51"/>
      <c r="F126" s="51"/>
      <c r="G126" s="51"/>
      <c r="H126" s="53"/>
      <c r="I126" s="56"/>
      <c r="J126" s="53"/>
      <c r="K126" s="53"/>
      <c r="L126" s="53"/>
    </row>
    <row r="127" s="36" customFormat="1" spans="1:12">
      <c r="A127" s="53"/>
      <c r="B127" s="49"/>
      <c r="C127" s="51"/>
      <c r="D127" s="51"/>
      <c r="E127" s="51"/>
      <c r="F127" s="51"/>
      <c r="G127" s="51"/>
      <c r="H127" s="53"/>
      <c r="I127" s="56"/>
      <c r="J127" s="53"/>
      <c r="K127" s="53"/>
      <c r="L127" s="53"/>
    </row>
    <row r="128" s="36" customFormat="1" spans="1:12">
      <c r="A128" s="53">
        <f>MAX($A$3:A126)+1</f>
        <v>33</v>
      </c>
      <c r="B128" s="49"/>
      <c r="C128" s="51" t="s">
        <v>157</v>
      </c>
      <c r="D128" s="51" t="s">
        <v>127</v>
      </c>
      <c r="E128" s="51" t="s">
        <v>131</v>
      </c>
      <c r="F128" s="51" t="s">
        <v>132</v>
      </c>
      <c r="G128" s="53" t="s">
        <v>80</v>
      </c>
      <c r="H128" s="53">
        <f>480*6</f>
        <v>2880</v>
      </c>
      <c r="I128" s="56">
        <f>H128/2</f>
        <v>1440</v>
      </c>
      <c r="J128" s="53">
        <f t="shared" si="3"/>
        <v>720</v>
      </c>
      <c r="K128" s="53">
        <f t="shared" si="4"/>
        <v>720</v>
      </c>
      <c r="L128" s="53">
        <f t="shared" si="5"/>
        <v>2880</v>
      </c>
    </row>
    <row r="129" s="36" customFormat="1" spans="1:12">
      <c r="A129" s="53"/>
      <c r="B129" s="49"/>
      <c r="C129" s="51"/>
      <c r="D129" s="51"/>
      <c r="E129" s="51"/>
      <c r="F129" s="51"/>
      <c r="G129" s="53"/>
      <c r="H129" s="53"/>
      <c r="I129" s="56"/>
      <c r="J129" s="53"/>
      <c r="K129" s="53"/>
      <c r="L129" s="53"/>
    </row>
    <row r="130" s="36" customFormat="1" spans="1:12">
      <c r="A130" s="53"/>
      <c r="B130" s="49"/>
      <c r="C130" s="51"/>
      <c r="D130" s="51"/>
      <c r="E130" s="51"/>
      <c r="F130" s="51"/>
      <c r="G130" s="53"/>
      <c r="H130" s="53"/>
      <c r="I130" s="56"/>
      <c r="J130" s="53"/>
      <c r="K130" s="53"/>
      <c r="L130" s="53"/>
    </row>
    <row r="131" s="36" customFormat="1" spans="1:12">
      <c r="A131" s="53">
        <f>MAX($A$3:A129)+1</f>
        <v>34</v>
      </c>
      <c r="B131" s="49"/>
      <c r="C131" s="51" t="s">
        <v>158</v>
      </c>
      <c r="D131" s="51" t="s">
        <v>159</v>
      </c>
      <c r="E131" s="51" t="s">
        <v>160</v>
      </c>
      <c r="F131" s="51" t="s">
        <v>132</v>
      </c>
      <c r="G131" s="51" t="s">
        <v>161</v>
      </c>
      <c r="H131" s="53">
        <f>480*4+520*2</f>
        <v>2960</v>
      </c>
      <c r="I131" s="56">
        <f>H131/2</f>
        <v>1480</v>
      </c>
      <c r="J131" s="53">
        <f t="shared" si="3"/>
        <v>740</v>
      </c>
      <c r="K131" s="53">
        <f t="shared" si="4"/>
        <v>740</v>
      </c>
      <c r="L131" s="53">
        <f t="shared" si="5"/>
        <v>2960</v>
      </c>
    </row>
    <row r="132" s="36" customFormat="1" spans="1:12">
      <c r="A132" s="53"/>
      <c r="B132" s="49"/>
      <c r="C132" s="51"/>
      <c r="D132" s="51" t="s">
        <v>139</v>
      </c>
      <c r="E132" s="51"/>
      <c r="F132" s="51"/>
      <c r="G132" s="51"/>
      <c r="H132" s="53"/>
      <c r="I132" s="56"/>
      <c r="J132" s="53"/>
      <c r="K132" s="53"/>
      <c r="L132" s="53"/>
    </row>
    <row r="133" s="36" customFormat="1" spans="1:12">
      <c r="A133" s="53"/>
      <c r="B133" s="49"/>
      <c r="C133" s="51"/>
      <c r="D133" s="51"/>
      <c r="E133" s="51"/>
      <c r="F133" s="51" t="s">
        <v>162</v>
      </c>
      <c r="G133" s="51" t="s">
        <v>120</v>
      </c>
      <c r="H133" s="53"/>
      <c r="I133" s="56"/>
      <c r="J133" s="53"/>
      <c r="K133" s="53"/>
      <c r="L133" s="53"/>
    </row>
    <row r="134" s="36" customFormat="1" spans="1:12">
      <c r="A134" s="53">
        <f>MAX($A$3:A132)+1</f>
        <v>35</v>
      </c>
      <c r="B134" s="49"/>
      <c r="C134" s="51" t="s">
        <v>163</v>
      </c>
      <c r="D134" s="51" t="s">
        <v>77</v>
      </c>
      <c r="E134" s="51" t="s">
        <v>107</v>
      </c>
      <c r="F134" s="51" t="s">
        <v>88</v>
      </c>
      <c r="G134" s="53" t="s">
        <v>80</v>
      </c>
      <c r="H134" s="53">
        <f>760*6</f>
        <v>4560</v>
      </c>
      <c r="I134" s="56">
        <f>H134/2</f>
        <v>2280</v>
      </c>
      <c r="J134" s="53">
        <f t="shared" ref="J133:J196" si="6">H134/4</f>
        <v>1140</v>
      </c>
      <c r="K134" s="53">
        <f t="shared" ref="K133:K196" si="7">H134/4</f>
        <v>1140</v>
      </c>
      <c r="L134" s="53">
        <f t="shared" ref="L133:L196" si="8">I134+J134+K134</f>
        <v>4560</v>
      </c>
    </row>
    <row r="135" s="36" customFormat="1" spans="1:12">
      <c r="A135" s="53"/>
      <c r="B135" s="49"/>
      <c r="C135" s="51"/>
      <c r="D135" s="51" t="s">
        <v>81</v>
      </c>
      <c r="E135" s="51"/>
      <c r="F135" s="51"/>
      <c r="G135" s="53"/>
      <c r="H135" s="53"/>
      <c r="I135" s="56"/>
      <c r="J135" s="53"/>
      <c r="K135" s="53"/>
      <c r="L135" s="53"/>
    </row>
    <row r="136" s="36" customFormat="1" spans="1:12">
      <c r="A136" s="53"/>
      <c r="B136" s="49"/>
      <c r="C136" s="51"/>
      <c r="D136" s="51"/>
      <c r="E136" s="51"/>
      <c r="F136" s="51"/>
      <c r="G136" s="53"/>
      <c r="H136" s="53"/>
      <c r="I136" s="56"/>
      <c r="J136" s="53"/>
      <c r="K136" s="53"/>
      <c r="L136" s="53"/>
    </row>
    <row r="137" s="36" customFormat="1" spans="1:12">
      <c r="A137" s="53"/>
      <c r="B137" s="49"/>
      <c r="C137" s="51"/>
      <c r="D137" s="51"/>
      <c r="E137" s="51"/>
      <c r="F137" s="51"/>
      <c r="G137" s="53"/>
      <c r="H137" s="53"/>
      <c r="I137" s="56"/>
      <c r="J137" s="53"/>
      <c r="K137" s="53"/>
      <c r="L137" s="53"/>
    </row>
    <row r="138" s="36" customFormat="1" spans="1:12">
      <c r="A138" s="53">
        <f>MAX($A$3:A136)+1</f>
        <v>36</v>
      </c>
      <c r="B138" s="49"/>
      <c r="C138" s="51" t="s">
        <v>164</v>
      </c>
      <c r="D138" s="51" t="s">
        <v>77</v>
      </c>
      <c r="E138" s="51" t="s">
        <v>107</v>
      </c>
      <c r="F138" s="51" t="s">
        <v>88</v>
      </c>
      <c r="G138" s="53" t="s">
        <v>80</v>
      </c>
      <c r="H138" s="53">
        <f>760*6</f>
        <v>4560</v>
      </c>
      <c r="I138" s="56">
        <f>H138/2</f>
        <v>2280</v>
      </c>
      <c r="J138" s="53">
        <f t="shared" si="6"/>
        <v>1140</v>
      </c>
      <c r="K138" s="53">
        <f t="shared" si="7"/>
        <v>1140</v>
      </c>
      <c r="L138" s="53">
        <f t="shared" si="8"/>
        <v>4560</v>
      </c>
    </row>
    <row r="139" s="36" customFormat="1" spans="1:12">
      <c r="A139" s="53"/>
      <c r="B139" s="49"/>
      <c r="C139" s="51"/>
      <c r="D139" s="51" t="s">
        <v>81</v>
      </c>
      <c r="E139" s="51"/>
      <c r="F139" s="51"/>
      <c r="G139" s="53"/>
      <c r="H139" s="53"/>
      <c r="I139" s="56"/>
      <c r="J139" s="53"/>
      <c r="K139" s="53"/>
      <c r="L139" s="53"/>
    </row>
    <row r="140" s="36" customFormat="1" spans="1:12">
      <c r="A140" s="53"/>
      <c r="B140" s="49"/>
      <c r="C140" s="51"/>
      <c r="D140" s="51"/>
      <c r="E140" s="51"/>
      <c r="F140" s="51"/>
      <c r="G140" s="53"/>
      <c r="H140" s="53"/>
      <c r="I140" s="56"/>
      <c r="J140" s="53"/>
      <c r="K140" s="53"/>
      <c r="L140" s="53"/>
    </row>
    <row r="141" s="36" customFormat="1" spans="1:12">
      <c r="A141" s="53"/>
      <c r="B141" s="49"/>
      <c r="C141" s="51"/>
      <c r="D141" s="51"/>
      <c r="E141" s="51"/>
      <c r="F141" s="51"/>
      <c r="G141" s="53"/>
      <c r="H141" s="53"/>
      <c r="I141" s="56"/>
      <c r="J141" s="53"/>
      <c r="K141" s="53"/>
      <c r="L141" s="53"/>
    </row>
    <row r="142" s="36" customFormat="1" spans="1:12">
      <c r="A142" s="53">
        <f>MAX($A$3:A140)+1</f>
        <v>37</v>
      </c>
      <c r="B142" s="49"/>
      <c r="C142" s="51" t="s">
        <v>165</v>
      </c>
      <c r="D142" s="51" t="s">
        <v>98</v>
      </c>
      <c r="E142" s="51" t="s">
        <v>166</v>
      </c>
      <c r="F142" s="51" t="s">
        <v>116</v>
      </c>
      <c r="G142" s="53">
        <v>2024.04</v>
      </c>
      <c r="H142" s="53">
        <f>600+640*5</f>
        <v>3800</v>
      </c>
      <c r="I142" s="56">
        <f>H142/2</f>
        <v>1900</v>
      </c>
      <c r="J142" s="53">
        <f t="shared" si="6"/>
        <v>950</v>
      </c>
      <c r="K142" s="53">
        <f t="shared" si="7"/>
        <v>950</v>
      </c>
      <c r="L142" s="53">
        <f t="shared" si="8"/>
        <v>3800</v>
      </c>
    </row>
    <row r="143" s="36" customFormat="1" spans="1:12">
      <c r="A143" s="53"/>
      <c r="B143" s="49"/>
      <c r="C143" s="51"/>
      <c r="D143" s="51" t="s">
        <v>81</v>
      </c>
      <c r="E143" s="51"/>
      <c r="F143" s="51" t="s">
        <v>101</v>
      </c>
      <c r="G143" s="51" t="s">
        <v>167</v>
      </c>
      <c r="H143" s="53"/>
      <c r="I143" s="56"/>
      <c r="J143" s="53"/>
      <c r="K143" s="53"/>
      <c r="L143" s="53"/>
    </row>
    <row r="144" s="36" customFormat="1" spans="1:12">
      <c r="A144" s="53"/>
      <c r="B144" s="49"/>
      <c r="C144" s="51"/>
      <c r="D144" s="51"/>
      <c r="E144" s="51"/>
      <c r="F144" s="51"/>
      <c r="G144" s="51"/>
      <c r="H144" s="53"/>
      <c r="I144" s="56"/>
      <c r="J144" s="53"/>
      <c r="K144" s="53"/>
      <c r="L144" s="53"/>
    </row>
    <row r="145" s="36" customFormat="1" spans="1:12">
      <c r="A145" s="53"/>
      <c r="B145" s="49"/>
      <c r="C145" s="51"/>
      <c r="D145" s="51"/>
      <c r="E145" s="51"/>
      <c r="F145" s="51"/>
      <c r="G145" s="51"/>
      <c r="H145" s="53"/>
      <c r="I145" s="56"/>
      <c r="J145" s="53"/>
      <c r="K145" s="53"/>
      <c r="L145" s="53"/>
    </row>
    <row r="146" s="36" customFormat="1" spans="1:12">
      <c r="A146" s="53"/>
      <c r="B146" s="49"/>
      <c r="C146" s="51"/>
      <c r="D146" s="51"/>
      <c r="E146" s="51"/>
      <c r="F146" s="51"/>
      <c r="G146" s="51"/>
      <c r="H146" s="53"/>
      <c r="I146" s="56"/>
      <c r="J146" s="53"/>
      <c r="K146" s="53"/>
      <c r="L146" s="53"/>
    </row>
    <row r="147" s="36" customFormat="1" spans="1:12">
      <c r="A147" s="53">
        <f>MAX($A$3:A145)+1</f>
        <v>38</v>
      </c>
      <c r="B147" s="49"/>
      <c r="C147" s="51" t="s">
        <v>168</v>
      </c>
      <c r="D147" s="51" t="s">
        <v>159</v>
      </c>
      <c r="E147" s="51" t="s">
        <v>160</v>
      </c>
      <c r="F147" s="51" t="s">
        <v>132</v>
      </c>
      <c r="G147" s="51" t="s">
        <v>89</v>
      </c>
      <c r="H147" s="53">
        <f>480*3+520*2</f>
        <v>2480</v>
      </c>
      <c r="I147" s="56">
        <f>H147/2</f>
        <v>1240</v>
      </c>
      <c r="J147" s="53">
        <f t="shared" si="6"/>
        <v>620</v>
      </c>
      <c r="K147" s="53">
        <f t="shared" si="7"/>
        <v>620</v>
      </c>
      <c r="L147" s="53">
        <f t="shared" si="8"/>
        <v>2480</v>
      </c>
    </row>
    <row r="148" s="36" customFormat="1" spans="1:12">
      <c r="A148" s="53"/>
      <c r="B148" s="49"/>
      <c r="C148" s="51"/>
      <c r="D148" s="51"/>
      <c r="E148" s="51"/>
      <c r="F148" s="51"/>
      <c r="G148" s="51"/>
      <c r="H148" s="53"/>
      <c r="I148" s="56"/>
      <c r="J148" s="53"/>
      <c r="K148" s="53"/>
      <c r="L148" s="53"/>
    </row>
    <row r="149" s="36" customFormat="1" spans="1:12">
      <c r="A149" s="53"/>
      <c r="B149" s="49"/>
      <c r="C149" s="51"/>
      <c r="D149" s="58" t="s">
        <v>169</v>
      </c>
      <c r="E149" s="51"/>
      <c r="F149" s="51" t="s">
        <v>162</v>
      </c>
      <c r="G149" s="51" t="s">
        <v>120</v>
      </c>
      <c r="H149" s="53"/>
      <c r="I149" s="56"/>
      <c r="J149" s="53"/>
      <c r="K149" s="53"/>
      <c r="L149" s="53"/>
    </row>
    <row r="150" s="36" customFormat="1" spans="1:12">
      <c r="A150" s="53">
        <f>MAX($A$3:A148)+1</f>
        <v>39</v>
      </c>
      <c r="B150" s="49"/>
      <c r="C150" s="51" t="s">
        <v>170</v>
      </c>
      <c r="D150" s="58" t="s">
        <v>150</v>
      </c>
      <c r="E150" s="58" t="s">
        <v>151</v>
      </c>
      <c r="F150" s="58" t="s">
        <v>137</v>
      </c>
      <c r="G150" s="58" t="s">
        <v>80</v>
      </c>
      <c r="H150" s="56">
        <f>560*6</f>
        <v>3360</v>
      </c>
      <c r="I150" s="56">
        <f>H150/2</f>
        <v>1680</v>
      </c>
      <c r="J150" s="56">
        <f t="shared" si="6"/>
        <v>840</v>
      </c>
      <c r="K150" s="56">
        <f t="shared" si="7"/>
        <v>840</v>
      </c>
      <c r="L150" s="56">
        <f t="shared" si="8"/>
        <v>3360</v>
      </c>
    </row>
    <row r="151" s="36" customFormat="1" spans="1:12">
      <c r="A151" s="53"/>
      <c r="B151" s="49"/>
      <c r="C151" s="51"/>
      <c r="D151" s="58"/>
      <c r="E151" s="58"/>
      <c r="F151" s="58"/>
      <c r="G151" s="58"/>
      <c r="H151" s="56"/>
      <c r="I151" s="56"/>
      <c r="J151" s="56"/>
      <c r="K151" s="56"/>
      <c r="L151" s="56"/>
    </row>
    <row r="152" s="36" customFormat="1" spans="1:12">
      <c r="A152" s="53"/>
      <c r="B152" s="49"/>
      <c r="C152" s="51"/>
      <c r="D152" s="58"/>
      <c r="E152" s="58"/>
      <c r="F152" s="58"/>
      <c r="G152" s="58"/>
      <c r="H152" s="56"/>
      <c r="I152" s="56"/>
      <c r="J152" s="56"/>
      <c r="K152" s="56"/>
      <c r="L152" s="56"/>
    </row>
    <row r="153" s="36" customFormat="1" spans="1:12">
      <c r="A153" s="53">
        <f>MAX($A$3:A151)+1</f>
        <v>40</v>
      </c>
      <c r="B153" s="49"/>
      <c r="C153" s="51" t="s">
        <v>171</v>
      </c>
      <c r="D153" s="58" t="s">
        <v>146</v>
      </c>
      <c r="E153" s="58" t="s">
        <v>172</v>
      </c>
      <c r="F153" s="58" t="s">
        <v>132</v>
      </c>
      <c r="G153" s="59" t="s">
        <v>173</v>
      </c>
      <c r="H153" s="56">
        <f>480*4</f>
        <v>1920</v>
      </c>
      <c r="I153" s="56">
        <f>H153/2</f>
        <v>960</v>
      </c>
      <c r="J153" s="56">
        <f t="shared" si="6"/>
        <v>480</v>
      </c>
      <c r="K153" s="56">
        <f t="shared" si="7"/>
        <v>480</v>
      </c>
      <c r="L153" s="56">
        <f t="shared" si="8"/>
        <v>1920</v>
      </c>
    </row>
    <row r="154" s="36" customFormat="1" spans="1:12">
      <c r="A154" s="53"/>
      <c r="B154" s="49"/>
      <c r="C154" s="51"/>
      <c r="D154" s="58" t="s">
        <v>127</v>
      </c>
      <c r="E154" s="58"/>
      <c r="F154" s="58"/>
      <c r="G154" s="59"/>
      <c r="H154" s="56"/>
      <c r="I154" s="56"/>
      <c r="J154" s="56"/>
      <c r="K154" s="56"/>
      <c r="L154" s="56"/>
    </row>
    <row r="155" s="36" customFormat="1" spans="1:12">
      <c r="A155" s="53"/>
      <c r="B155" s="49"/>
      <c r="C155" s="51"/>
      <c r="D155" s="58"/>
      <c r="E155" s="58"/>
      <c r="F155" s="58"/>
      <c r="G155" s="59"/>
      <c r="H155" s="56"/>
      <c r="I155" s="56"/>
      <c r="J155" s="56"/>
      <c r="K155" s="56"/>
      <c r="L155" s="56"/>
    </row>
    <row r="156" s="36" customFormat="1" ht="15" customHeight="1" spans="1:12">
      <c r="A156" s="53">
        <f>MAX($A$3:A154)+1</f>
        <v>41</v>
      </c>
      <c r="B156" s="49"/>
      <c r="C156" s="51" t="s">
        <v>174</v>
      </c>
      <c r="D156" s="58" t="s">
        <v>150</v>
      </c>
      <c r="E156" s="58" t="s">
        <v>151</v>
      </c>
      <c r="F156" s="58" t="s">
        <v>137</v>
      </c>
      <c r="G156" s="58" t="s">
        <v>80</v>
      </c>
      <c r="H156" s="56">
        <f>560*6</f>
        <v>3360</v>
      </c>
      <c r="I156" s="56">
        <f>H156/2</f>
        <v>1680</v>
      </c>
      <c r="J156" s="56">
        <f t="shared" si="6"/>
        <v>840</v>
      </c>
      <c r="K156" s="56">
        <f t="shared" si="7"/>
        <v>840</v>
      </c>
      <c r="L156" s="56">
        <f t="shared" si="8"/>
        <v>3360</v>
      </c>
    </row>
    <row r="157" s="36" customFormat="1" spans="1:12">
      <c r="A157" s="53"/>
      <c r="B157" s="49"/>
      <c r="C157" s="51"/>
      <c r="D157" s="58"/>
      <c r="E157" s="58"/>
      <c r="F157" s="58"/>
      <c r="G157" s="58"/>
      <c r="H157" s="56"/>
      <c r="I157" s="56"/>
      <c r="J157" s="56"/>
      <c r="K157" s="56"/>
      <c r="L157" s="56"/>
    </row>
    <row r="158" s="36" customFormat="1" ht="17" customHeight="1" spans="1:12">
      <c r="A158" s="53"/>
      <c r="B158" s="49"/>
      <c r="C158" s="51"/>
      <c r="D158" s="58" t="s">
        <v>139</v>
      </c>
      <c r="E158" s="58"/>
      <c r="F158" s="58"/>
      <c r="G158" s="58"/>
      <c r="H158" s="56"/>
      <c r="I158" s="56"/>
      <c r="J158" s="56"/>
      <c r="K158" s="56"/>
      <c r="L158" s="56"/>
    </row>
    <row r="159" s="36" customFormat="1" spans="1:12">
      <c r="A159" s="53">
        <f>MAX($A$3:A157)+1</f>
        <v>42</v>
      </c>
      <c r="B159" s="49"/>
      <c r="C159" s="51" t="s">
        <v>175</v>
      </c>
      <c r="D159" s="58" t="s">
        <v>159</v>
      </c>
      <c r="E159" s="58" t="s">
        <v>176</v>
      </c>
      <c r="F159" s="58" t="s">
        <v>155</v>
      </c>
      <c r="G159" s="58" t="s">
        <v>89</v>
      </c>
      <c r="H159" s="56">
        <f>440*3+480*3</f>
        <v>2760</v>
      </c>
      <c r="I159" s="56">
        <f>H159/2</f>
        <v>1380</v>
      </c>
      <c r="J159" s="56">
        <f t="shared" si="6"/>
        <v>690</v>
      </c>
      <c r="K159" s="56">
        <f t="shared" si="7"/>
        <v>690</v>
      </c>
      <c r="L159" s="56">
        <f t="shared" si="8"/>
        <v>2760</v>
      </c>
    </row>
    <row r="160" s="36" customFormat="1" spans="1:12">
      <c r="A160" s="53"/>
      <c r="B160" s="49"/>
      <c r="C160" s="51"/>
      <c r="D160" s="58" t="s">
        <v>177</v>
      </c>
      <c r="E160" s="58"/>
      <c r="F160" s="58" t="s">
        <v>132</v>
      </c>
      <c r="G160" s="58" t="s">
        <v>90</v>
      </c>
      <c r="H160" s="56"/>
      <c r="I160" s="56"/>
      <c r="J160" s="56"/>
      <c r="K160" s="56"/>
      <c r="L160" s="56"/>
    </row>
    <row r="161" s="36" customFormat="1" spans="1:12">
      <c r="A161" s="53"/>
      <c r="B161" s="49"/>
      <c r="C161" s="51"/>
      <c r="D161" s="58" t="s">
        <v>169</v>
      </c>
      <c r="E161" s="58"/>
      <c r="F161" s="58"/>
      <c r="G161" s="58"/>
      <c r="H161" s="56"/>
      <c r="I161" s="56"/>
      <c r="J161" s="56"/>
      <c r="K161" s="56"/>
      <c r="L161" s="56"/>
    </row>
    <row r="162" s="36" customFormat="1" spans="1:12">
      <c r="A162" s="53">
        <f>MAX($A$3:A160)+1</f>
        <v>43</v>
      </c>
      <c r="B162" s="49"/>
      <c r="C162" s="51" t="s">
        <v>178</v>
      </c>
      <c r="D162" s="58" t="s">
        <v>98</v>
      </c>
      <c r="E162" s="58" t="s">
        <v>107</v>
      </c>
      <c r="F162" s="58" t="s">
        <v>116</v>
      </c>
      <c r="G162" s="58" t="s">
        <v>80</v>
      </c>
      <c r="H162" s="56">
        <f>600*6</f>
        <v>3600</v>
      </c>
      <c r="I162" s="56">
        <f>H162/2</f>
        <v>1800</v>
      </c>
      <c r="J162" s="56">
        <f t="shared" si="6"/>
        <v>900</v>
      </c>
      <c r="K162" s="56">
        <f t="shared" si="7"/>
        <v>900</v>
      </c>
      <c r="L162" s="56">
        <f t="shared" si="8"/>
        <v>3600</v>
      </c>
    </row>
    <row r="163" s="36" customFormat="1" ht="15" customHeight="1" spans="1:12">
      <c r="A163" s="53"/>
      <c r="B163" s="49"/>
      <c r="C163" s="51"/>
      <c r="D163" s="58" t="s">
        <v>81</v>
      </c>
      <c r="E163" s="58"/>
      <c r="F163" s="58"/>
      <c r="G163" s="58"/>
      <c r="H163" s="56"/>
      <c r="I163" s="56"/>
      <c r="J163" s="56"/>
      <c r="K163" s="56"/>
      <c r="L163" s="56"/>
    </row>
    <row r="164" s="36" customFormat="1" spans="1:12">
      <c r="A164" s="53"/>
      <c r="B164" s="49"/>
      <c r="C164" s="51"/>
      <c r="D164" s="58"/>
      <c r="E164" s="58"/>
      <c r="F164" s="58"/>
      <c r="G164" s="58"/>
      <c r="H164" s="56"/>
      <c r="I164" s="56"/>
      <c r="J164" s="56"/>
      <c r="K164" s="56"/>
      <c r="L164" s="56"/>
    </row>
    <row r="165" s="36" customFormat="1" spans="1:12">
      <c r="A165" s="53"/>
      <c r="B165" s="49"/>
      <c r="C165" s="51"/>
      <c r="D165" s="58"/>
      <c r="E165" s="58"/>
      <c r="F165" s="58"/>
      <c r="G165" s="58"/>
      <c r="H165" s="56"/>
      <c r="I165" s="56"/>
      <c r="J165" s="56"/>
      <c r="K165" s="56"/>
      <c r="L165" s="56"/>
    </row>
    <row r="166" s="36" customFormat="1" spans="1:12">
      <c r="A166" s="53">
        <f>MAX($A$3:A164)+1</f>
        <v>44</v>
      </c>
      <c r="B166" s="49"/>
      <c r="C166" s="51" t="s">
        <v>179</v>
      </c>
      <c r="D166" s="58" t="s">
        <v>177</v>
      </c>
      <c r="E166" s="58" t="s">
        <v>119</v>
      </c>
      <c r="F166" s="58" t="s">
        <v>101</v>
      </c>
      <c r="G166" s="58" t="s">
        <v>180</v>
      </c>
      <c r="H166" s="56">
        <f>640*5</f>
        <v>3200</v>
      </c>
      <c r="I166" s="56">
        <f>H166/2</f>
        <v>1600</v>
      </c>
      <c r="J166" s="56">
        <f t="shared" si="6"/>
        <v>800</v>
      </c>
      <c r="K166" s="56">
        <f t="shared" si="7"/>
        <v>800</v>
      </c>
      <c r="L166" s="56">
        <f t="shared" si="8"/>
        <v>3200</v>
      </c>
    </row>
    <row r="167" s="36" customFormat="1" spans="1:12">
      <c r="A167" s="53"/>
      <c r="B167" s="49"/>
      <c r="C167" s="51"/>
      <c r="D167" s="58"/>
      <c r="E167" s="58"/>
      <c r="F167" s="58"/>
      <c r="G167" s="58"/>
      <c r="H167" s="56"/>
      <c r="I167" s="56"/>
      <c r="J167" s="56"/>
      <c r="K167" s="56"/>
      <c r="L167" s="56"/>
    </row>
    <row r="168" s="36" customFormat="1" spans="1:12">
      <c r="A168" s="53"/>
      <c r="B168" s="49"/>
      <c r="C168" s="51"/>
      <c r="D168" s="58"/>
      <c r="E168" s="58"/>
      <c r="F168" s="58"/>
      <c r="G168" s="58"/>
      <c r="H168" s="56"/>
      <c r="I168" s="56"/>
      <c r="J168" s="56"/>
      <c r="K168" s="56"/>
      <c r="L168" s="56"/>
    </row>
    <row r="169" s="36" customFormat="1" spans="1:12">
      <c r="A169" s="53"/>
      <c r="B169" s="49"/>
      <c r="C169" s="51"/>
      <c r="D169" s="58" t="s">
        <v>169</v>
      </c>
      <c r="E169" s="58"/>
      <c r="F169" s="58"/>
      <c r="G169" s="58"/>
      <c r="H169" s="56"/>
      <c r="I169" s="56"/>
      <c r="J169" s="56"/>
      <c r="K169" s="56"/>
      <c r="L169" s="56"/>
    </row>
    <row r="170" s="36" customFormat="1" spans="1:12">
      <c r="A170" s="53"/>
      <c r="B170" s="49"/>
      <c r="C170" s="51"/>
      <c r="D170" s="58"/>
      <c r="E170" s="58"/>
      <c r="F170" s="58"/>
      <c r="G170" s="58"/>
      <c r="H170" s="56"/>
      <c r="I170" s="56"/>
      <c r="J170" s="56"/>
      <c r="K170" s="56"/>
      <c r="L170" s="56"/>
    </row>
    <row r="171" s="36" customFormat="1" spans="1:12">
      <c r="A171" s="53">
        <f>MAX($A$3:A169)+1</f>
        <v>45</v>
      </c>
      <c r="B171" s="49"/>
      <c r="C171" s="51" t="s">
        <v>181</v>
      </c>
      <c r="D171" s="58" t="s">
        <v>159</v>
      </c>
      <c r="E171" s="58" t="s">
        <v>176</v>
      </c>
      <c r="F171" s="58" t="s">
        <v>155</v>
      </c>
      <c r="G171" s="58" t="s">
        <v>89</v>
      </c>
      <c r="H171" s="56">
        <f>440*3+480*3</f>
        <v>2760</v>
      </c>
      <c r="I171" s="56">
        <f>H171/2</f>
        <v>1380</v>
      </c>
      <c r="J171" s="56">
        <f t="shared" si="6"/>
        <v>690</v>
      </c>
      <c r="K171" s="56">
        <f t="shared" si="7"/>
        <v>690</v>
      </c>
      <c r="L171" s="56">
        <f t="shared" si="8"/>
        <v>2760</v>
      </c>
    </row>
    <row r="172" s="36" customFormat="1" ht="17" customHeight="1" spans="1:12">
      <c r="A172" s="53"/>
      <c r="B172" s="49"/>
      <c r="C172" s="51"/>
      <c r="D172" s="58"/>
      <c r="E172" s="58"/>
      <c r="F172" s="58"/>
      <c r="G172" s="58"/>
      <c r="H172" s="56"/>
      <c r="I172" s="56"/>
      <c r="J172" s="56"/>
      <c r="K172" s="56"/>
      <c r="L172" s="56"/>
    </row>
    <row r="173" s="36" customFormat="1" ht="18" customHeight="1" spans="1:12">
      <c r="A173" s="53"/>
      <c r="B173" s="49"/>
      <c r="C173" s="51"/>
      <c r="D173" s="58" t="s">
        <v>177</v>
      </c>
      <c r="E173" s="58"/>
      <c r="F173" s="58" t="s">
        <v>132</v>
      </c>
      <c r="G173" s="58" t="s">
        <v>90</v>
      </c>
      <c r="H173" s="56"/>
      <c r="I173" s="56"/>
      <c r="J173" s="56"/>
      <c r="K173" s="56"/>
      <c r="L173" s="56"/>
    </row>
    <row r="174" s="36" customFormat="1" spans="1:12">
      <c r="A174" s="53">
        <f>MAX($A$3:A172)+1</f>
        <v>46</v>
      </c>
      <c r="B174" s="49"/>
      <c r="C174" s="51" t="s">
        <v>182</v>
      </c>
      <c r="D174" s="58" t="s">
        <v>159</v>
      </c>
      <c r="E174" s="58" t="s">
        <v>160</v>
      </c>
      <c r="F174" s="58" t="s">
        <v>132</v>
      </c>
      <c r="G174" s="58" t="s">
        <v>89</v>
      </c>
      <c r="H174" s="56">
        <f>480*3+520</f>
        <v>1960</v>
      </c>
      <c r="I174" s="56">
        <f>H174/2</f>
        <v>980</v>
      </c>
      <c r="J174" s="56">
        <f t="shared" si="6"/>
        <v>490</v>
      </c>
      <c r="K174" s="56">
        <f t="shared" si="7"/>
        <v>490</v>
      </c>
      <c r="L174" s="56">
        <f t="shared" si="8"/>
        <v>1960</v>
      </c>
    </row>
    <row r="175" s="36" customFormat="1" spans="1:12">
      <c r="A175" s="53"/>
      <c r="B175" s="49"/>
      <c r="C175" s="51"/>
      <c r="D175" s="58"/>
      <c r="E175" s="58"/>
      <c r="F175" s="58"/>
      <c r="G175" s="58"/>
      <c r="H175" s="56"/>
      <c r="I175" s="56"/>
      <c r="J175" s="56"/>
      <c r="K175" s="56"/>
      <c r="L175" s="56"/>
    </row>
    <row r="176" s="36" customFormat="1" spans="1:12">
      <c r="A176" s="53"/>
      <c r="B176" s="49"/>
      <c r="C176" s="51"/>
      <c r="D176" s="58" t="s">
        <v>169</v>
      </c>
      <c r="E176" s="58"/>
      <c r="F176" s="58" t="s">
        <v>162</v>
      </c>
      <c r="G176" s="58" t="s">
        <v>129</v>
      </c>
      <c r="H176" s="56"/>
      <c r="I176" s="56"/>
      <c r="J176" s="56"/>
      <c r="K176" s="56"/>
      <c r="L176" s="56"/>
    </row>
    <row r="177" s="36" customFormat="1" spans="1:12">
      <c r="A177" s="53">
        <f>MAX($A$3:A175)+1</f>
        <v>47</v>
      </c>
      <c r="B177" s="49"/>
      <c r="C177" s="51" t="s">
        <v>183</v>
      </c>
      <c r="D177" s="58" t="s">
        <v>146</v>
      </c>
      <c r="E177" s="58" t="s">
        <v>184</v>
      </c>
      <c r="F177" s="58" t="s">
        <v>185</v>
      </c>
      <c r="G177" s="58" t="s">
        <v>80</v>
      </c>
      <c r="H177" s="56">
        <f>400*6</f>
        <v>2400</v>
      </c>
      <c r="I177" s="56">
        <f>H177/2</f>
        <v>1200</v>
      </c>
      <c r="J177" s="56">
        <f t="shared" si="6"/>
        <v>600</v>
      </c>
      <c r="K177" s="56">
        <f t="shared" si="7"/>
        <v>600</v>
      </c>
      <c r="L177" s="56">
        <f t="shared" si="8"/>
        <v>2400</v>
      </c>
    </row>
    <row r="178" s="36" customFormat="1" spans="1:12">
      <c r="A178" s="53"/>
      <c r="B178" s="49"/>
      <c r="C178" s="51"/>
      <c r="D178" s="58" t="s">
        <v>127</v>
      </c>
      <c r="E178" s="58"/>
      <c r="F178" s="58"/>
      <c r="G178" s="58"/>
      <c r="H178" s="56"/>
      <c r="I178" s="56"/>
      <c r="J178" s="56"/>
      <c r="K178" s="56"/>
      <c r="L178" s="56"/>
    </row>
    <row r="179" s="36" customFormat="1" spans="1:12">
      <c r="A179" s="53">
        <f>MAX($A$3:A177)+1</f>
        <v>48</v>
      </c>
      <c r="B179" s="49"/>
      <c r="C179" s="51" t="s">
        <v>186</v>
      </c>
      <c r="D179" s="58" t="s">
        <v>159</v>
      </c>
      <c r="E179" s="58" t="s">
        <v>160</v>
      </c>
      <c r="F179" s="58" t="s">
        <v>132</v>
      </c>
      <c r="G179" s="58" t="s">
        <v>161</v>
      </c>
      <c r="H179" s="56">
        <f>480*4+520</f>
        <v>2440</v>
      </c>
      <c r="I179" s="56">
        <f>H179/2</f>
        <v>1220</v>
      </c>
      <c r="J179" s="56">
        <f t="shared" si="6"/>
        <v>610</v>
      </c>
      <c r="K179" s="56">
        <f t="shared" si="7"/>
        <v>610</v>
      </c>
      <c r="L179" s="56">
        <f t="shared" si="8"/>
        <v>2440</v>
      </c>
    </row>
    <row r="180" s="36" customFormat="1" spans="1:12">
      <c r="A180" s="53"/>
      <c r="B180" s="49"/>
      <c r="C180" s="51"/>
      <c r="D180" s="58"/>
      <c r="E180" s="58"/>
      <c r="F180" s="58"/>
      <c r="G180" s="58"/>
      <c r="H180" s="56"/>
      <c r="I180" s="56"/>
      <c r="J180" s="56"/>
      <c r="K180" s="56"/>
      <c r="L180" s="56"/>
    </row>
    <row r="181" s="36" customFormat="1" spans="1:12">
      <c r="A181" s="53"/>
      <c r="B181" s="49"/>
      <c r="C181" s="51"/>
      <c r="D181" s="58"/>
      <c r="E181" s="58"/>
      <c r="F181" s="58" t="s">
        <v>162</v>
      </c>
      <c r="G181" s="58" t="s">
        <v>129</v>
      </c>
      <c r="H181" s="56"/>
      <c r="I181" s="56"/>
      <c r="J181" s="56"/>
      <c r="K181" s="56"/>
      <c r="L181" s="56"/>
    </row>
    <row r="182" s="36" customFormat="1" spans="1:12">
      <c r="A182" s="53">
        <f>MAX($A$3:A180)+1</f>
        <v>49</v>
      </c>
      <c r="B182" s="49"/>
      <c r="C182" s="51" t="s">
        <v>187</v>
      </c>
      <c r="D182" s="58" t="s">
        <v>169</v>
      </c>
      <c r="E182" s="58" t="s">
        <v>188</v>
      </c>
      <c r="F182" s="58" t="s">
        <v>185</v>
      </c>
      <c r="G182" s="56" t="s">
        <v>180</v>
      </c>
      <c r="H182" s="56">
        <f>400*5</f>
        <v>2000</v>
      </c>
      <c r="I182" s="56">
        <f>H182/2</f>
        <v>1000</v>
      </c>
      <c r="J182" s="56">
        <f t="shared" si="6"/>
        <v>500</v>
      </c>
      <c r="K182" s="56">
        <f t="shared" si="7"/>
        <v>500</v>
      </c>
      <c r="L182" s="56">
        <f t="shared" si="8"/>
        <v>2000</v>
      </c>
    </row>
    <row r="183" s="36" customFormat="1" spans="1:12">
      <c r="A183" s="53"/>
      <c r="B183" s="49"/>
      <c r="C183" s="51"/>
      <c r="D183" s="58"/>
      <c r="E183" s="58"/>
      <c r="F183" s="58"/>
      <c r="G183" s="58"/>
      <c r="H183" s="56"/>
      <c r="I183" s="56"/>
      <c r="J183" s="56"/>
      <c r="K183" s="56"/>
      <c r="L183" s="56"/>
    </row>
    <row r="184" s="36" customFormat="1" spans="1:12">
      <c r="A184" s="53">
        <f>MAX($A$3:A182)+1</f>
        <v>50</v>
      </c>
      <c r="B184" s="49"/>
      <c r="C184" s="51" t="s">
        <v>189</v>
      </c>
      <c r="D184" s="58" t="s">
        <v>77</v>
      </c>
      <c r="E184" s="58" t="s">
        <v>190</v>
      </c>
      <c r="F184" s="58" t="s">
        <v>128</v>
      </c>
      <c r="G184" s="58" t="s">
        <v>89</v>
      </c>
      <c r="H184" s="56">
        <f>720*3+760*3</f>
        <v>4440</v>
      </c>
      <c r="I184" s="56">
        <f>H184/2</f>
        <v>2220</v>
      </c>
      <c r="J184" s="56">
        <f t="shared" si="6"/>
        <v>1110</v>
      </c>
      <c r="K184" s="56">
        <f t="shared" si="7"/>
        <v>1110</v>
      </c>
      <c r="L184" s="56">
        <f t="shared" si="8"/>
        <v>4440</v>
      </c>
    </row>
    <row r="185" s="36" customFormat="1" spans="1:12">
      <c r="A185" s="53"/>
      <c r="B185" s="49"/>
      <c r="C185" s="51"/>
      <c r="D185" s="58" t="s">
        <v>81</v>
      </c>
      <c r="E185" s="58"/>
      <c r="F185" s="58"/>
      <c r="G185" s="58"/>
      <c r="H185" s="56"/>
      <c r="I185" s="56"/>
      <c r="J185" s="56"/>
      <c r="K185" s="56"/>
      <c r="L185" s="56"/>
    </row>
    <row r="186" s="36" customFormat="1" spans="1:12">
      <c r="A186" s="53"/>
      <c r="B186" s="49"/>
      <c r="C186" s="51"/>
      <c r="D186" s="58"/>
      <c r="E186" s="58"/>
      <c r="F186" s="58" t="s">
        <v>88</v>
      </c>
      <c r="G186" s="58" t="s">
        <v>90</v>
      </c>
      <c r="H186" s="56"/>
      <c r="I186" s="56"/>
      <c r="J186" s="56"/>
      <c r="K186" s="56"/>
      <c r="L186" s="56"/>
    </row>
    <row r="187" s="36" customFormat="1" spans="1:12">
      <c r="A187" s="53"/>
      <c r="B187" s="49"/>
      <c r="C187" s="51"/>
      <c r="D187" s="58"/>
      <c r="E187" s="58"/>
      <c r="F187" s="58"/>
      <c r="G187" s="58"/>
      <c r="H187" s="56"/>
      <c r="I187" s="56"/>
      <c r="J187" s="56"/>
      <c r="K187" s="56"/>
      <c r="L187" s="56"/>
    </row>
    <row r="188" s="36" customFormat="1" spans="1:12">
      <c r="A188" s="53">
        <f>MAX($A$3:A186)+1</f>
        <v>51</v>
      </c>
      <c r="B188" s="49"/>
      <c r="C188" s="51" t="s">
        <v>191</v>
      </c>
      <c r="D188" s="58" t="s">
        <v>98</v>
      </c>
      <c r="E188" s="58" t="s">
        <v>192</v>
      </c>
      <c r="F188" s="58" t="s">
        <v>137</v>
      </c>
      <c r="G188" s="58" t="s">
        <v>80</v>
      </c>
      <c r="H188" s="56">
        <f>560*6</f>
        <v>3360</v>
      </c>
      <c r="I188" s="56">
        <f>H188/2</f>
        <v>1680</v>
      </c>
      <c r="J188" s="56">
        <f t="shared" si="6"/>
        <v>840</v>
      </c>
      <c r="K188" s="56">
        <f t="shared" si="7"/>
        <v>840</v>
      </c>
      <c r="L188" s="56">
        <f t="shared" si="8"/>
        <v>3360</v>
      </c>
    </row>
    <row r="189" s="36" customFormat="1" spans="1:12">
      <c r="A189" s="53"/>
      <c r="B189" s="49"/>
      <c r="C189" s="51"/>
      <c r="D189" s="58" t="s">
        <v>81</v>
      </c>
      <c r="E189" s="58"/>
      <c r="F189" s="58"/>
      <c r="G189" s="58"/>
      <c r="H189" s="56"/>
      <c r="I189" s="56"/>
      <c r="J189" s="56"/>
      <c r="K189" s="56"/>
      <c r="L189" s="56"/>
    </row>
    <row r="190" s="36" customFormat="1" spans="1:12">
      <c r="A190" s="53"/>
      <c r="B190" s="49"/>
      <c r="C190" s="51"/>
      <c r="D190" s="58"/>
      <c r="E190" s="58"/>
      <c r="F190" s="58"/>
      <c r="G190" s="58"/>
      <c r="H190" s="56"/>
      <c r="I190" s="56"/>
      <c r="J190" s="56"/>
      <c r="K190" s="56"/>
      <c r="L190" s="56"/>
    </row>
    <row r="191" s="36" customFormat="1" spans="1:12">
      <c r="A191" s="53">
        <f>MAX($A$3:A189)+1</f>
        <v>52</v>
      </c>
      <c r="B191" s="49"/>
      <c r="C191" s="51" t="s">
        <v>193</v>
      </c>
      <c r="D191" s="58" t="s">
        <v>98</v>
      </c>
      <c r="E191" s="58" t="s">
        <v>192</v>
      </c>
      <c r="F191" s="58" t="s">
        <v>137</v>
      </c>
      <c r="G191" s="58" t="s">
        <v>80</v>
      </c>
      <c r="H191" s="56">
        <f>560*6</f>
        <v>3360</v>
      </c>
      <c r="I191" s="56">
        <f>H191/2</f>
        <v>1680</v>
      </c>
      <c r="J191" s="56">
        <f t="shared" si="6"/>
        <v>840</v>
      </c>
      <c r="K191" s="56">
        <f t="shared" si="7"/>
        <v>840</v>
      </c>
      <c r="L191" s="56">
        <f t="shared" si="8"/>
        <v>3360</v>
      </c>
    </row>
    <row r="192" s="36" customFormat="1" spans="1:12">
      <c r="A192" s="53"/>
      <c r="B192" s="49"/>
      <c r="C192" s="51"/>
      <c r="D192" s="58" t="s">
        <v>81</v>
      </c>
      <c r="E192" s="58"/>
      <c r="F192" s="58"/>
      <c r="G192" s="58"/>
      <c r="H192" s="56"/>
      <c r="I192" s="56"/>
      <c r="J192" s="56"/>
      <c r="K192" s="56"/>
      <c r="L192" s="56"/>
    </row>
    <row r="193" s="36" customFormat="1" ht="18" customHeight="1" spans="1:12">
      <c r="A193" s="53"/>
      <c r="B193" s="49"/>
      <c r="C193" s="51"/>
      <c r="D193" s="58" t="s">
        <v>96</v>
      </c>
      <c r="E193" s="58"/>
      <c r="F193" s="58"/>
      <c r="G193" s="58"/>
      <c r="H193" s="56"/>
      <c r="I193" s="56"/>
      <c r="J193" s="56"/>
      <c r="K193" s="56"/>
      <c r="L193" s="56"/>
    </row>
    <row r="194" s="36" customFormat="1" spans="1:12">
      <c r="A194" s="53">
        <f>MAX($A$3:A192)+1</f>
        <v>53</v>
      </c>
      <c r="B194" s="58" t="s">
        <v>43</v>
      </c>
      <c r="C194" s="51" t="s">
        <v>194</v>
      </c>
      <c r="D194" s="58" t="s">
        <v>195</v>
      </c>
      <c r="E194" s="58" t="s">
        <v>196</v>
      </c>
      <c r="F194" s="56" t="s">
        <v>162</v>
      </c>
      <c r="G194" s="58" t="s">
        <v>80</v>
      </c>
      <c r="H194" s="56">
        <f>520*6</f>
        <v>3120</v>
      </c>
      <c r="I194" s="56">
        <f>H194/2</f>
        <v>1560</v>
      </c>
      <c r="J194" s="56">
        <f>H194/4</f>
        <v>780</v>
      </c>
      <c r="K194" s="56">
        <f>H194/4</f>
        <v>780</v>
      </c>
      <c r="L194" s="56">
        <f>I194+J194+K194</f>
        <v>3120</v>
      </c>
    </row>
    <row r="195" s="36" customFormat="1" spans="1:12">
      <c r="A195" s="53"/>
      <c r="B195" s="58"/>
      <c r="C195" s="51"/>
      <c r="D195" s="58"/>
      <c r="E195" s="58"/>
      <c r="F195" s="56"/>
      <c r="G195" s="58"/>
      <c r="H195" s="56"/>
      <c r="I195" s="56"/>
      <c r="J195" s="56"/>
      <c r="K195" s="56"/>
      <c r="L195" s="56"/>
    </row>
    <row r="196" s="36" customFormat="1" spans="1:12">
      <c r="A196" s="53"/>
      <c r="B196" s="58"/>
      <c r="C196" s="51"/>
      <c r="D196" s="58" t="s">
        <v>169</v>
      </c>
      <c r="E196" s="58"/>
      <c r="F196" s="56"/>
      <c r="G196" s="58"/>
      <c r="H196" s="56"/>
      <c r="I196" s="56"/>
      <c r="J196" s="56"/>
      <c r="K196" s="56"/>
      <c r="L196" s="56"/>
    </row>
    <row r="197" s="36" customFormat="1" spans="1:12">
      <c r="A197" s="53"/>
      <c r="B197" s="58"/>
      <c r="C197" s="51"/>
      <c r="D197" s="58"/>
      <c r="E197" s="58"/>
      <c r="F197" s="56"/>
      <c r="G197" s="58"/>
      <c r="H197" s="56"/>
      <c r="I197" s="56"/>
      <c r="J197" s="56"/>
      <c r="K197" s="56"/>
      <c r="L197" s="56"/>
    </row>
    <row r="198" s="36" customFormat="1" spans="1:12">
      <c r="A198" s="53"/>
      <c r="B198" s="58"/>
      <c r="C198" s="51"/>
      <c r="D198" s="58"/>
      <c r="E198" s="58"/>
      <c r="F198" s="56"/>
      <c r="G198" s="58"/>
      <c r="H198" s="56"/>
      <c r="I198" s="56"/>
      <c r="J198" s="56"/>
      <c r="K198" s="56"/>
      <c r="L198" s="56"/>
    </row>
    <row r="199" s="36" customFormat="1" spans="1:12">
      <c r="A199" s="53">
        <f>MAX($A$3:A197)+1</f>
        <v>54</v>
      </c>
      <c r="B199" s="58" t="s">
        <v>46</v>
      </c>
      <c r="C199" s="51" t="s">
        <v>197</v>
      </c>
      <c r="D199" s="58" t="s">
        <v>169</v>
      </c>
      <c r="E199" s="58" t="s">
        <v>198</v>
      </c>
      <c r="F199" s="58" t="s">
        <v>155</v>
      </c>
      <c r="G199" s="58" t="s">
        <v>80</v>
      </c>
      <c r="H199" s="56">
        <f>440*6</f>
        <v>2640</v>
      </c>
      <c r="I199" s="56">
        <f>H199/2</f>
        <v>1320</v>
      </c>
      <c r="J199" s="56">
        <f>H199/4</f>
        <v>660</v>
      </c>
      <c r="K199" s="56">
        <f>H199/4</f>
        <v>660</v>
      </c>
      <c r="L199" s="56">
        <f>I199+J199+K199</f>
        <v>2640</v>
      </c>
    </row>
    <row r="200" s="36" customFormat="1" spans="1:12">
      <c r="A200" s="53"/>
      <c r="B200" s="58"/>
      <c r="C200" s="51"/>
      <c r="D200" s="58"/>
      <c r="E200" s="58"/>
      <c r="F200" s="58"/>
      <c r="G200" s="58"/>
      <c r="H200" s="56"/>
      <c r="I200" s="56"/>
      <c r="J200" s="56"/>
      <c r="K200" s="56"/>
      <c r="L200" s="56"/>
    </row>
    <row r="201" s="36" customFormat="1" spans="1:12">
      <c r="A201" s="53"/>
      <c r="B201" s="58"/>
      <c r="C201" s="51"/>
      <c r="D201" s="58"/>
      <c r="E201" s="58"/>
      <c r="F201" s="58"/>
      <c r="G201" s="58"/>
      <c r="H201" s="56"/>
      <c r="I201" s="56"/>
      <c r="J201" s="56"/>
      <c r="K201" s="56"/>
      <c r="L201" s="56"/>
    </row>
    <row r="202" s="36" customFormat="1" spans="1:12">
      <c r="A202" s="53"/>
      <c r="B202" s="58"/>
      <c r="C202" s="51"/>
      <c r="D202" s="58"/>
      <c r="E202" s="58"/>
      <c r="F202" s="58"/>
      <c r="G202" s="58"/>
      <c r="H202" s="56"/>
      <c r="I202" s="56"/>
      <c r="J202" s="56"/>
      <c r="K202" s="56"/>
      <c r="L202" s="56"/>
    </row>
    <row r="203" s="36" customFormat="1" spans="1:12">
      <c r="A203" s="53">
        <f>MAX($A$3:A201)+1</f>
        <v>55</v>
      </c>
      <c r="B203" s="58"/>
      <c r="C203" s="57" t="s">
        <v>199</v>
      </c>
      <c r="D203" s="58" t="s">
        <v>150</v>
      </c>
      <c r="E203" s="58" t="s">
        <v>200</v>
      </c>
      <c r="F203" s="58" t="s">
        <v>137</v>
      </c>
      <c r="G203" s="58" t="s">
        <v>201</v>
      </c>
      <c r="H203" s="56">
        <f>560*4</f>
        <v>2240</v>
      </c>
      <c r="I203" s="56">
        <f>H203/2</f>
        <v>1120</v>
      </c>
      <c r="J203" s="56">
        <f>H203/4</f>
        <v>560</v>
      </c>
      <c r="K203" s="56">
        <f>H203/4</f>
        <v>560</v>
      </c>
      <c r="L203" s="56">
        <f>I203+J203+K203</f>
        <v>2240</v>
      </c>
    </row>
    <row r="204" s="36" customFormat="1" spans="1:12">
      <c r="A204" s="53"/>
      <c r="B204" s="58"/>
      <c r="C204" s="57"/>
      <c r="D204" s="58"/>
      <c r="E204" s="58"/>
      <c r="F204" s="58"/>
      <c r="G204" s="58"/>
      <c r="H204" s="56"/>
      <c r="I204" s="56"/>
      <c r="J204" s="56"/>
      <c r="K204" s="56"/>
      <c r="L204" s="56"/>
    </row>
    <row r="205" s="36" customFormat="1" spans="1:12">
      <c r="A205" s="53"/>
      <c r="B205" s="58"/>
      <c r="C205" s="57"/>
      <c r="D205" s="58" t="s">
        <v>169</v>
      </c>
      <c r="E205" s="58"/>
      <c r="F205" s="58"/>
      <c r="G205" s="58"/>
      <c r="H205" s="56"/>
      <c r="I205" s="56"/>
      <c r="J205" s="56"/>
      <c r="K205" s="56"/>
      <c r="L205" s="56"/>
    </row>
    <row r="206" s="36" customFormat="1" ht="24" customHeight="1" spans="1:12">
      <c r="A206" s="53"/>
      <c r="B206" s="58"/>
      <c r="C206" s="57"/>
      <c r="D206" s="58"/>
      <c r="E206" s="58"/>
      <c r="F206" s="58"/>
      <c r="G206" s="58"/>
      <c r="H206" s="56"/>
      <c r="I206" s="56"/>
      <c r="J206" s="56"/>
      <c r="K206" s="56"/>
      <c r="L206" s="56"/>
    </row>
    <row r="207" s="36" customFormat="1" spans="1:12">
      <c r="A207" s="53">
        <f>MAX($A$3:A205)+1</f>
        <v>56</v>
      </c>
      <c r="B207" s="58"/>
      <c r="C207" s="57" t="s">
        <v>202</v>
      </c>
      <c r="D207" s="58" t="s">
        <v>169</v>
      </c>
      <c r="E207" s="58" t="s">
        <v>198</v>
      </c>
      <c r="F207" s="58" t="s">
        <v>155</v>
      </c>
      <c r="G207" s="58" t="s">
        <v>80</v>
      </c>
      <c r="H207" s="56">
        <f>440*6</f>
        <v>2640</v>
      </c>
      <c r="I207" s="56">
        <f>H207/2</f>
        <v>1320</v>
      </c>
      <c r="J207" s="56">
        <f>H207/4</f>
        <v>660</v>
      </c>
      <c r="K207" s="56">
        <f>H207/4</f>
        <v>660</v>
      </c>
      <c r="L207" s="56">
        <f>I207+J207+K207</f>
        <v>2640</v>
      </c>
    </row>
    <row r="208" s="36" customFormat="1" spans="1:12">
      <c r="A208" s="53"/>
      <c r="B208" s="58"/>
      <c r="C208" s="57"/>
      <c r="D208" s="58"/>
      <c r="E208" s="58"/>
      <c r="F208" s="58"/>
      <c r="G208" s="58"/>
      <c r="H208" s="56"/>
      <c r="I208" s="56"/>
      <c r="J208" s="56"/>
      <c r="K208" s="56"/>
      <c r="L208" s="56"/>
    </row>
    <row r="209" s="36" customFormat="1" spans="1:12">
      <c r="A209" s="53"/>
      <c r="B209" s="58"/>
      <c r="C209" s="57"/>
      <c r="D209" s="58"/>
      <c r="E209" s="58"/>
      <c r="F209" s="58"/>
      <c r="G209" s="58"/>
      <c r="H209" s="56"/>
      <c r="I209" s="56"/>
      <c r="J209" s="56"/>
      <c r="K209" s="56"/>
      <c r="L209" s="56"/>
    </row>
    <row r="210" s="36" customFormat="1" spans="1:12">
      <c r="A210" s="53">
        <f>MAX($A$3:A208)+1</f>
        <v>57</v>
      </c>
      <c r="B210" s="58"/>
      <c r="C210" s="57" t="s">
        <v>203</v>
      </c>
      <c r="D210" s="58" t="s">
        <v>177</v>
      </c>
      <c r="E210" s="58" t="s">
        <v>204</v>
      </c>
      <c r="F210" s="58" t="s">
        <v>205</v>
      </c>
      <c r="G210" s="58" t="s">
        <v>206</v>
      </c>
      <c r="H210" s="56">
        <f>240*5</f>
        <v>1200</v>
      </c>
      <c r="I210" s="56">
        <f>H210/2</f>
        <v>600</v>
      </c>
      <c r="J210" s="56">
        <f>H210/4</f>
        <v>300</v>
      </c>
      <c r="K210" s="56">
        <f>H210/4</f>
        <v>300</v>
      </c>
      <c r="L210" s="56">
        <f>I210+J210+K210</f>
        <v>1200</v>
      </c>
    </row>
    <row r="211" s="36" customFormat="1" spans="1:12">
      <c r="A211" s="53"/>
      <c r="B211" s="58"/>
      <c r="C211" s="57"/>
      <c r="D211" s="58"/>
      <c r="E211" s="58"/>
      <c r="F211" s="58"/>
      <c r="G211" s="58"/>
      <c r="H211" s="56"/>
      <c r="I211" s="56"/>
      <c r="J211" s="56"/>
      <c r="K211" s="56"/>
      <c r="L211" s="56"/>
    </row>
    <row r="212" s="38" customFormat="1" ht="25" customHeight="1" spans="1:12">
      <c r="A212" s="60" t="s">
        <v>47</v>
      </c>
      <c r="B212" s="60"/>
      <c r="C212" s="60"/>
      <c r="D212" s="60"/>
      <c r="E212" s="60"/>
      <c r="F212" s="60"/>
      <c r="G212" s="60"/>
      <c r="H212" s="60">
        <f>SUM(H5:H211)</f>
        <v>197120</v>
      </c>
      <c r="I212" s="60">
        <f>SUM(I5:I211)</f>
        <v>98560</v>
      </c>
      <c r="J212" s="60">
        <f>SUM(J5:J211)</f>
        <v>49280</v>
      </c>
      <c r="K212" s="60">
        <f>SUM(K5:K211)</f>
        <v>49280</v>
      </c>
      <c r="L212" s="60">
        <f>SUM(L5:L211)</f>
        <v>197120</v>
      </c>
    </row>
    <row r="213" s="36" customFormat="1" spans="1:12">
      <c r="A213" s="53">
        <f>MAX($A$3:A210)+1</f>
        <v>58</v>
      </c>
      <c r="B213" s="58" t="s">
        <v>54</v>
      </c>
      <c r="C213" s="51" t="s">
        <v>207</v>
      </c>
      <c r="D213" s="58" t="s">
        <v>159</v>
      </c>
      <c r="E213" s="58" t="s">
        <v>160</v>
      </c>
      <c r="F213" s="58" t="s">
        <v>101</v>
      </c>
      <c r="G213" s="58" t="s">
        <v>208</v>
      </c>
      <c r="H213" s="56">
        <f>640+680*2</f>
        <v>2000</v>
      </c>
      <c r="I213" s="56">
        <f>H213/2</f>
        <v>1000</v>
      </c>
      <c r="J213" s="56">
        <v>0</v>
      </c>
      <c r="K213" s="56">
        <f>H213/2</f>
        <v>1000</v>
      </c>
      <c r="L213" s="56">
        <f>I213+J213+K213</f>
        <v>2000</v>
      </c>
    </row>
    <row r="214" s="36" customFormat="1" spans="1:12">
      <c r="A214" s="53"/>
      <c r="B214" s="58"/>
      <c r="C214" s="51"/>
      <c r="D214" s="58" t="s">
        <v>169</v>
      </c>
      <c r="E214" s="58"/>
      <c r="F214" s="58" t="s">
        <v>103</v>
      </c>
      <c r="G214" s="58" t="s">
        <v>120</v>
      </c>
      <c r="H214" s="56"/>
      <c r="I214" s="56"/>
      <c r="J214" s="56"/>
      <c r="K214" s="56"/>
      <c r="L214" s="56"/>
    </row>
    <row r="215" s="36" customFormat="1" spans="1:12">
      <c r="A215" s="53"/>
      <c r="B215" s="58"/>
      <c r="C215" s="51"/>
      <c r="D215" s="58" t="s">
        <v>209</v>
      </c>
      <c r="E215" s="58"/>
      <c r="F215" s="58"/>
      <c r="G215" s="58"/>
      <c r="H215" s="56"/>
      <c r="I215" s="56"/>
      <c r="J215" s="56"/>
      <c r="K215" s="56"/>
      <c r="L215" s="56"/>
    </row>
    <row r="216" s="36" customFormat="1" spans="1:12">
      <c r="A216" s="53">
        <f>MAX($A$3:A214)+1</f>
        <v>59</v>
      </c>
      <c r="B216" s="58"/>
      <c r="C216" s="51" t="s">
        <v>210</v>
      </c>
      <c r="D216" s="58" t="s">
        <v>118</v>
      </c>
      <c r="E216" s="58" t="s">
        <v>85</v>
      </c>
      <c r="F216" s="58" t="s">
        <v>79</v>
      </c>
      <c r="G216" s="58" t="s">
        <v>90</v>
      </c>
      <c r="H216" s="56">
        <f>800*3</f>
        <v>2400</v>
      </c>
      <c r="I216" s="56">
        <f>H216/2</f>
        <v>1200</v>
      </c>
      <c r="J216" s="56">
        <v>0</v>
      </c>
      <c r="K216" s="56">
        <f>H216/2</f>
        <v>1200</v>
      </c>
      <c r="L216" s="56">
        <f>I216+J216+K216</f>
        <v>2400</v>
      </c>
    </row>
    <row r="217" s="36" customFormat="1" spans="1:12">
      <c r="A217" s="53"/>
      <c r="B217" s="58"/>
      <c r="C217" s="51"/>
      <c r="D217" s="58" t="s">
        <v>169</v>
      </c>
      <c r="E217" s="58"/>
      <c r="F217" s="58"/>
      <c r="G217" s="58"/>
      <c r="H217" s="56"/>
      <c r="I217" s="56"/>
      <c r="J217" s="56"/>
      <c r="K217" s="56"/>
      <c r="L217" s="56"/>
    </row>
    <row r="218" s="36" customFormat="1" ht="19" customHeight="1" spans="1:12">
      <c r="A218" s="53"/>
      <c r="B218" s="58"/>
      <c r="C218" s="51"/>
      <c r="D218" s="58" t="s">
        <v>209</v>
      </c>
      <c r="E218" s="58"/>
      <c r="F218" s="58"/>
      <c r="G218" s="58"/>
      <c r="H218" s="56"/>
      <c r="I218" s="56"/>
      <c r="J218" s="56"/>
      <c r="K218" s="56"/>
      <c r="L218" s="56"/>
    </row>
    <row r="219" s="36" customFormat="1" spans="1:12">
      <c r="A219" s="53">
        <f>MAX($A$3:A217)+1</f>
        <v>60</v>
      </c>
      <c r="B219" s="58"/>
      <c r="C219" s="51" t="s">
        <v>211</v>
      </c>
      <c r="D219" s="58" t="s">
        <v>212</v>
      </c>
      <c r="E219" s="58" t="s">
        <v>213</v>
      </c>
      <c r="F219" s="58" t="s">
        <v>79</v>
      </c>
      <c r="G219" s="58" t="s">
        <v>90</v>
      </c>
      <c r="H219" s="56">
        <f>800*3</f>
        <v>2400</v>
      </c>
      <c r="I219" s="56">
        <f>H219/2</f>
        <v>1200</v>
      </c>
      <c r="J219" s="56">
        <v>0</v>
      </c>
      <c r="K219" s="56">
        <f>H219/2</f>
        <v>1200</v>
      </c>
      <c r="L219" s="56">
        <f>I219+J219+K219</f>
        <v>2400</v>
      </c>
    </row>
    <row r="220" s="36" customFormat="1" spans="1:12">
      <c r="A220" s="53"/>
      <c r="B220" s="58"/>
      <c r="C220" s="51"/>
      <c r="D220" s="58"/>
      <c r="E220" s="58"/>
      <c r="F220" s="58"/>
      <c r="G220" s="58"/>
      <c r="H220" s="56"/>
      <c r="I220" s="56"/>
      <c r="J220" s="56"/>
      <c r="K220" s="56"/>
      <c r="L220" s="56"/>
    </row>
    <row r="221" s="36" customFormat="1" spans="1:12">
      <c r="A221" s="53"/>
      <c r="B221" s="58"/>
      <c r="C221" s="51"/>
      <c r="D221" s="58"/>
      <c r="E221" s="58"/>
      <c r="F221" s="58"/>
      <c r="G221" s="58"/>
      <c r="H221" s="56"/>
      <c r="I221" s="56"/>
      <c r="J221" s="56"/>
      <c r="K221" s="56"/>
      <c r="L221" s="56"/>
    </row>
    <row r="222" s="36" customFormat="1" spans="1:12">
      <c r="A222" s="53">
        <f>MAX($A$3:A220)+1</f>
        <v>61</v>
      </c>
      <c r="B222" s="58" t="s">
        <v>53</v>
      </c>
      <c r="C222" s="51" t="s">
        <v>214</v>
      </c>
      <c r="D222" s="58" t="s">
        <v>118</v>
      </c>
      <c r="E222" s="58" t="s">
        <v>215</v>
      </c>
      <c r="F222" s="56" t="s">
        <v>103</v>
      </c>
      <c r="G222" s="58" t="s">
        <v>216</v>
      </c>
      <c r="H222" s="56">
        <v>1360</v>
      </c>
      <c r="I222" s="56">
        <f>H222/2</f>
        <v>680</v>
      </c>
      <c r="J222" s="56">
        <v>0</v>
      </c>
      <c r="K222" s="56">
        <f>H222/2</f>
        <v>680</v>
      </c>
      <c r="L222" s="56">
        <f>I222+J222+K222</f>
        <v>1360</v>
      </c>
    </row>
    <row r="223" s="36" customFormat="1" spans="1:12">
      <c r="A223" s="53"/>
      <c r="B223" s="58"/>
      <c r="C223" s="51"/>
      <c r="D223" s="58"/>
      <c r="E223" s="58"/>
      <c r="F223" s="56"/>
      <c r="G223" s="58"/>
      <c r="H223" s="56"/>
      <c r="I223" s="56"/>
      <c r="J223" s="56"/>
      <c r="K223" s="56"/>
      <c r="L223" s="56"/>
    </row>
    <row r="224" s="36" customFormat="1" spans="1:12">
      <c r="A224" s="53"/>
      <c r="B224" s="58"/>
      <c r="C224" s="51"/>
      <c r="D224" s="58" t="s">
        <v>209</v>
      </c>
      <c r="E224" s="58"/>
      <c r="F224" s="56"/>
      <c r="G224" s="58"/>
      <c r="H224" s="56"/>
      <c r="I224" s="56"/>
      <c r="J224" s="56"/>
      <c r="K224" s="56"/>
      <c r="L224" s="56"/>
    </row>
    <row r="225" s="36" customFormat="1" spans="1:12">
      <c r="A225" s="53"/>
      <c r="B225" s="58"/>
      <c r="C225" s="51"/>
      <c r="D225" s="58"/>
      <c r="E225" s="58"/>
      <c r="F225" s="56"/>
      <c r="G225" s="58"/>
      <c r="H225" s="56"/>
      <c r="I225" s="56"/>
      <c r="J225" s="56"/>
      <c r="K225" s="56"/>
      <c r="L225" s="56"/>
    </row>
    <row r="226" s="36" customFormat="1" spans="1:12">
      <c r="A226" s="53"/>
      <c r="B226" s="58"/>
      <c r="C226" s="51"/>
      <c r="D226" s="58"/>
      <c r="E226" s="58"/>
      <c r="F226" s="56"/>
      <c r="G226" s="58"/>
      <c r="H226" s="56"/>
      <c r="I226" s="56"/>
      <c r="J226" s="56"/>
      <c r="K226" s="56"/>
      <c r="L226" s="56"/>
    </row>
    <row r="227" s="36" customFormat="1" spans="1:12">
      <c r="A227" s="53"/>
      <c r="B227" s="58"/>
      <c r="C227" s="51"/>
      <c r="D227" s="58"/>
      <c r="E227" s="58"/>
      <c r="F227" s="56"/>
      <c r="G227" s="58"/>
      <c r="H227" s="56"/>
      <c r="I227" s="56"/>
      <c r="J227" s="56"/>
      <c r="K227" s="56"/>
      <c r="L227" s="56"/>
    </row>
    <row r="228" s="36" customFormat="1" spans="1:12">
      <c r="A228" s="53"/>
      <c r="B228" s="58"/>
      <c r="C228" s="51"/>
      <c r="D228" s="58"/>
      <c r="E228" s="58"/>
      <c r="F228" s="56"/>
      <c r="G228" s="58"/>
      <c r="H228" s="56"/>
      <c r="I228" s="56"/>
      <c r="J228" s="56"/>
      <c r="K228" s="56"/>
      <c r="L228" s="56"/>
    </row>
    <row r="229" s="38" customFormat="1" ht="24" customHeight="1" spans="1:12">
      <c r="A229" s="60" t="s">
        <v>55</v>
      </c>
      <c r="B229" s="60"/>
      <c r="C229" s="60"/>
      <c r="D229" s="60"/>
      <c r="E229" s="60"/>
      <c r="F229" s="60"/>
      <c r="G229" s="60"/>
      <c r="H229" s="60">
        <f>SUM(H213:H228)</f>
        <v>8160</v>
      </c>
      <c r="I229" s="60">
        <f>SUM(I213:I228)</f>
        <v>4080</v>
      </c>
      <c r="J229" s="60">
        <f>SUM(J213:J228)</f>
        <v>0</v>
      </c>
      <c r="K229" s="60">
        <f>SUM(K213:K228)</f>
        <v>4080</v>
      </c>
      <c r="L229" s="60">
        <f>SUM(L213:L228)</f>
        <v>8160</v>
      </c>
    </row>
    <row r="230" s="36" customFormat="1" ht="29" customHeight="1" spans="1:12">
      <c r="A230" s="53">
        <f>MAX($A$3:A227)+1</f>
        <v>62</v>
      </c>
      <c r="B230" s="58" t="s">
        <v>20</v>
      </c>
      <c r="C230" s="51" t="s">
        <v>217</v>
      </c>
      <c r="D230" s="58" t="s">
        <v>98</v>
      </c>
      <c r="E230" s="58" t="s">
        <v>78</v>
      </c>
      <c r="F230" s="58" t="s">
        <v>101</v>
      </c>
      <c r="G230" s="58" t="s">
        <v>218</v>
      </c>
      <c r="H230" s="56">
        <f>640</f>
        <v>640</v>
      </c>
      <c r="I230" s="56">
        <f>H230/2</f>
        <v>320</v>
      </c>
      <c r="J230" s="56">
        <f>H230/4</f>
        <v>160</v>
      </c>
      <c r="K230" s="56">
        <f>H230/4</f>
        <v>160</v>
      </c>
      <c r="L230" s="56">
        <f>I230+J230+K230</f>
        <v>640</v>
      </c>
    </row>
    <row r="231" s="36" customFormat="1" spans="1:12">
      <c r="A231" s="53"/>
      <c r="B231" s="58"/>
      <c r="C231" s="51"/>
      <c r="D231" s="58" t="s">
        <v>81</v>
      </c>
      <c r="E231" s="58"/>
      <c r="F231" s="58"/>
      <c r="G231" s="58"/>
      <c r="H231" s="56"/>
      <c r="I231" s="56"/>
      <c r="J231" s="56"/>
      <c r="K231" s="56"/>
      <c r="L231" s="56"/>
    </row>
    <row r="232" s="36" customFormat="1" ht="18" customHeight="1" spans="1:12">
      <c r="A232" s="53"/>
      <c r="B232" s="58"/>
      <c r="C232" s="51"/>
      <c r="D232" s="58"/>
      <c r="E232" s="58"/>
      <c r="F232" s="58"/>
      <c r="G232" s="58"/>
      <c r="H232" s="56"/>
      <c r="I232" s="56"/>
      <c r="J232" s="56"/>
      <c r="K232" s="56"/>
      <c r="L232" s="56"/>
    </row>
    <row r="233" s="36" customFormat="1" ht="20" customHeight="1" spans="1:12">
      <c r="A233" s="53">
        <f>MAX($A$3:A231)+1</f>
        <v>63</v>
      </c>
      <c r="B233" s="58"/>
      <c r="C233" s="51" t="s">
        <v>219</v>
      </c>
      <c r="D233" s="58" t="s">
        <v>81</v>
      </c>
      <c r="E233" s="58" t="s">
        <v>198</v>
      </c>
      <c r="F233" s="58" t="s">
        <v>155</v>
      </c>
      <c r="G233" s="58" t="s">
        <v>80</v>
      </c>
      <c r="H233" s="56">
        <f>440*6</f>
        <v>2640</v>
      </c>
      <c r="I233" s="56">
        <f>H233/2</f>
        <v>1320</v>
      </c>
      <c r="J233" s="56">
        <f>H233/4</f>
        <v>660</v>
      </c>
      <c r="K233" s="56">
        <f>H233/4</f>
        <v>660</v>
      </c>
      <c r="L233" s="56">
        <f>I233+J233+K233</f>
        <v>2640</v>
      </c>
    </row>
    <row r="234" s="36" customFormat="1" spans="1:12">
      <c r="A234" s="53">
        <v>64</v>
      </c>
      <c r="B234" s="58"/>
      <c r="C234" s="51" t="s">
        <v>220</v>
      </c>
      <c r="D234" s="58" t="s">
        <v>221</v>
      </c>
      <c r="E234" s="58" t="s">
        <v>222</v>
      </c>
      <c r="F234" s="58" t="s">
        <v>88</v>
      </c>
      <c r="G234" s="58" t="s">
        <v>80</v>
      </c>
      <c r="H234" s="56">
        <f>760*6</f>
        <v>4560</v>
      </c>
      <c r="I234" s="56">
        <f>H234/2</f>
        <v>2280</v>
      </c>
      <c r="J234" s="56">
        <f>H234/4</f>
        <v>1140</v>
      </c>
      <c r="K234" s="56">
        <f>H234/4</f>
        <v>1140</v>
      </c>
      <c r="L234" s="56">
        <f>I234+J234+K234</f>
        <v>4560</v>
      </c>
    </row>
    <row r="235" s="36" customFormat="1" spans="1:12">
      <c r="A235" s="53"/>
      <c r="B235" s="58"/>
      <c r="C235" s="51"/>
      <c r="D235" s="58"/>
      <c r="E235" s="58"/>
      <c r="F235" s="58"/>
      <c r="G235" s="58"/>
      <c r="H235" s="56"/>
      <c r="I235" s="56"/>
      <c r="J235" s="56"/>
      <c r="K235" s="56"/>
      <c r="L235" s="56"/>
    </row>
    <row r="236" s="36" customFormat="1" spans="1:12">
      <c r="A236" s="53">
        <f>MAX($A$3:A234)+1</f>
        <v>65</v>
      </c>
      <c r="B236" s="58" t="s">
        <v>24</v>
      </c>
      <c r="C236" s="51" t="s">
        <v>223</v>
      </c>
      <c r="D236" s="51" t="s">
        <v>77</v>
      </c>
      <c r="E236" s="58" t="s">
        <v>78</v>
      </c>
      <c r="F236" s="58" t="s">
        <v>79</v>
      </c>
      <c r="G236" s="58" t="s">
        <v>129</v>
      </c>
      <c r="H236" s="56">
        <f>800</f>
        <v>800</v>
      </c>
      <c r="I236" s="56">
        <f>H236/2</f>
        <v>400</v>
      </c>
      <c r="J236" s="56">
        <f>H236/4</f>
        <v>200</v>
      </c>
      <c r="K236" s="56">
        <f>H236/4</f>
        <v>200</v>
      </c>
      <c r="L236" s="56">
        <f>I236+J236+K236</f>
        <v>800</v>
      </c>
    </row>
    <row r="237" s="36" customFormat="1" ht="16" customHeight="1" spans="1:12">
      <c r="A237" s="53"/>
      <c r="B237" s="58"/>
      <c r="C237" s="51"/>
      <c r="D237" s="51"/>
      <c r="E237" s="58"/>
      <c r="F237" s="58"/>
      <c r="G237" s="58"/>
      <c r="H237" s="56"/>
      <c r="I237" s="56"/>
      <c r="J237" s="56"/>
      <c r="K237" s="56"/>
      <c r="L237" s="56"/>
    </row>
    <row r="238" s="36" customFormat="1" spans="1:12">
      <c r="A238" s="53"/>
      <c r="B238" s="58"/>
      <c r="C238" s="51"/>
      <c r="D238" s="51" t="s">
        <v>81</v>
      </c>
      <c r="E238" s="58"/>
      <c r="F238" s="58"/>
      <c r="G238" s="58"/>
      <c r="H238" s="56"/>
      <c r="I238" s="56"/>
      <c r="J238" s="56"/>
      <c r="K238" s="56"/>
      <c r="L238" s="56"/>
    </row>
    <row r="239" s="36" customFormat="1" spans="1:12">
      <c r="A239" s="53"/>
      <c r="B239" s="58"/>
      <c r="C239" s="51"/>
      <c r="D239" s="51"/>
      <c r="E239" s="58"/>
      <c r="F239" s="58"/>
      <c r="G239" s="58"/>
      <c r="H239" s="56"/>
      <c r="I239" s="56"/>
      <c r="J239" s="56"/>
      <c r="K239" s="56"/>
      <c r="L239" s="56"/>
    </row>
    <row r="240" s="36" customFormat="1" ht="15" customHeight="1" spans="1:12">
      <c r="A240" s="53"/>
      <c r="B240" s="58"/>
      <c r="C240" s="51"/>
      <c r="D240" s="51"/>
      <c r="E240" s="58"/>
      <c r="F240" s="58"/>
      <c r="G240" s="58"/>
      <c r="H240" s="56"/>
      <c r="I240" s="56"/>
      <c r="J240" s="56"/>
      <c r="K240" s="56"/>
      <c r="L240" s="56"/>
    </row>
    <row r="241" s="38" customFormat="1" ht="25" customHeight="1" spans="1:12">
      <c r="A241" s="60" t="s">
        <v>29</v>
      </c>
      <c r="B241" s="60"/>
      <c r="C241" s="60"/>
      <c r="D241" s="60"/>
      <c r="E241" s="60"/>
      <c r="F241" s="60"/>
      <c r="G241" s="60"/>
      <c r="H241" s="60">
        <f>SUM(H230:H240)</f>
        <v>8640</v>
      </c>
      <c r="I241" s="60">
        <f>SUM(I230:I240)</f>
        <v>4320</v>
      </c>
      <c r="J241" s="60">
        <f>SUM(J230:J240)</f>
        <v>2160</v>
      </c>
      <c r="K241" s="60">
        <f>SUM(K230:K240)</f>
        <v>2160</v>
      </c>
      <c r="L241" s="60">
        <f>SUM(L230:L240)</f>
        <v>8640</v>
      </c>
    </row>
    <row r="242" s="36" customFormat="1" spans="1:12">
      <c r="A242" s="53">
        <f>MAX($A$3:A239)+1</f>
        <v>66</v>
      </c>
      <c r="B242" s="58" t="s">
        <v>51</v>
      </c>
      <c r="C242" s="51" t="s">
        <v>224</v>
      </c>
      <c r="D242" s="58" t="s">
        <v>77</v>
      </c>
      <c r="E242" s="58" t="s">
        <v>225</v>
      </c>
      <c r="F242" s="58" t="s">
        <v>79</v>
      </c>
      <c r="G242" s="58" t="s">
        <v>80</v>
      </c>
      <c r="H242" s="56">
        <f>800*6</f>
        <v>4800</v>
      </c>
      <c r="I242" s="56">
        <f>H242/2</f>
        <v>2400</v>
      </c>
      <c r="J242" s="56">
        <f>H242/4</f>
        <v>1200</v>
      </c>
      <c r="K242" s="56">
        <f>H242/4</f>
        <v>1200</v>
      </c>
      <c r="L242" s="56">
        <f>I242+J242+K242</f>
        <v>4800</v>
      </c>
    </row>
    <row r="243" s="36" customFormat="1" spans="1:12">
      <c r="A243" s="53"/>
      <c r="B243" s="58"/>
      <c r="C243" s="51"/>
      <c r="D243" s="58" t="s">
        <v>81</v>
      </c>
      <c r="E243" s="58"/>
      <c r="F243" s="58"/>
      <c r="G243" s="58"/>
      <c r="H243" s="56"/>
      <c r="I243" s="56"/>
      <c r="J243" s="56"/>
      <c r="K243" s="56"/>
      <c r="L243" s="56"/>
    </row>
    <row r="244" s="36" customFormat="1" ht="8" customHeight="1" spans="1:12">
      <c r="A244" s="53"/>
      <c r="B244" s="58"/>
      <c r="C244" s="51"/>
      <c r="D244" s="58"/>
      <c r="E244" s="58"/>
      <c r="F244" s="58"/>
      <c r="G244" s="58"/>
      <c r="H244" s="56"/>
      <c r="I244" s="56"/>
      <c r="J244" s="56"/>
      <c r="K244" s="56"/>
      <c r="L244" s="56"/>
    </row>
    <row r="245" s="36" customFormat="1" ht="5" customHeight="1" spans="1:12">
      <c r="A245" s="53"/>
      <c r="B245" s="58"/>
      <c r="C245" s="51"/>
      <c r="D245" s="58"/>
      <c r="E245" s="58"/>
      <c r="F245" s="58"/>
      <c r="G245" s="58"/>
      <c r="H245" s="56"/>
      <c r="I245" s="56"/>
      <c r="J245" s="56"/>
      <c r="K245" s="56"/>
      <c r="L245" s="56"/>
    </row>
    <row r="246" s="36" customFormat="1" hidden="1" spans="1:12">
      <c r="A246" s="53"/>
      <c r="B246" s="58"/>
      <c r="C246" s="51"/>
      <c r="D246" s="58"/>
      <c r="E246" s="58"/>
      <c r="F246" s="58"/>
      <c r="G246" s="58"/>
      <c r="H246" s="56"/>
      <c r="I246" s="56"/>
      <c r="J246" s="56"/>
      <c r="K246" s="56"/>
      <c r="L246" s="56"/>
    </row>
    <row r="247" s="36" customFormat="1" spans="1:12">
      <c r="A247" s="53"/>
      <c r="B247" s="58"/>
      <c r="C247" s="51"/>
      <c r="D247" s="58"/>
      <c r="E247" s="58"/>
      <c r="F247" s="58"/>
      <c r="G247" s="58"/>
      <c r="H247" s="56"/>
      <c r="I247" s="56"/>
      <c r="J247" s="56"/>
      <c r="K247" s="56"/>
      <c r="L247" s="56"/>
    </row>
    <row r="248" s="36" customFormat="1" spans="1:12">
      <c r="A248" s="53"/>
      <c r="B248" s="58"/>
      <c r="C248" s="51"/>
      <c r="D248" s="58"/>
      <c r="E248" s="58"/>
      <c r="F248" s="58"/>
      <c r="G248" s="58"/>
      <c r="H248" s="56"/>
      <c r="I248" s="56"/>
      <c r="J248" s="56"/>
      <c r="K248" s="56"/>
      <c r="L248" s="56"/>
    </row>
    <row r="249" s="36" customFormat="1" spans="1:12">
      <c r="A249" s="53">
        <f>MAX($A$3:A247)+1</f>
        <v>67</v>
      </c>
      <c r="B249" s="58"/>
      <c r="C249" s="51" t="s">
        <v>226</v>
      </c>
      <c r="D249" s="58" t="s">
        <v>227</v>
      </c>
      <c r="E249" s="58" t="s">
        <v>225</v>
      </c>
      <c r="F249" s="58" t="s">
        <v>79</v>
      </c>
      <c r="G249" s="58" t="s">
        <v>80</v>
      </c>
      <c r="H249" s="56">
        <f>800*6</f>
        <v>4800</v>
      </c>
      <c r="I249" s="56">
        <f>H249/2</f>
        <v>2400</v>
      </c>
      <c r="J249" s="56">
        <f>H249/4</f>
        <v>1200</v>
      </c>
      <c r="K249" s="56">
        <f>H249/4</f>
        <v>1200</v>
      </c>
      <c r="L249" s="56">
        <f>I249+J249+K249</f>
        <v>4800</v>
      </c>
    </row>
    <row r="250" s="36" customFormat="1" spans="1:12">
      <c r="A250" s="53"/>
      <c r="B250" s="58"/>
      <c r="C250" s="51"/>
      <c r="D250" s="58"/>
      <c r="E250" s="58"/>
      <c r="F250" s="58"/>
      <c r="G250" s="58"/>
      <c r="H250" s="56"/>
      <c r="I250" s="56"/>
      <c r="J250" s="56"/>
      <c r="K250" s="56"/>
      <c r="L250" s="56"/>
    </row>
    <row r="251" s="36" customFormat="1" spans="1:12">
      <c r="A251" s="53"/>
      <c r="B251" s="58"/>
      <c r="C251" s="51"/>
      <c r="D251" s="58"/>
      <c r="E251" s="58"/>
      <c r="F251" s="58"/>
      <c r="G251" s="58"/>
      <c r="H251" s="56"/>
      <c r="I251" s="56"/>
      <c r="J251" s="56"/>
      <c r="K251" s="56"/>
      <c r="L251" s="56"/>
    </row>
    <row r="252" s="36" customFormat="1" spans="1:12">
      <c r="A252" s="53"/>
      <c r="B252" s="58"/>
      <c r="C252" s="51"/>
      <c r="D252" s="58"/>
      <c r="E252" s="58"/>
      <c r="F252" s="58"/>
      <c r="G252" s="58"/>
      <c r="H252" s="56"/>
      <c r="I252" s="56"/>
      <c r="J252" s="56"/>
      <c r="K252" s="56"/>
      <c r="L252" s="56"/>
    </row>
    <row r="253" s="36" customFormat="1" spans="1:12">
      <c r="A253" s="53"/>
      <c r="B253" s="58"/>
      <c r="C253" s="51"/>
      <c r="D253" s="58"/>
      <c r="E253" s="58"/>
      <c r="F253" s="58"/>
      <c r="G253" s="58"/>
      <c r="H253" s="56"/>
      <c r="I253" s="56"/>
      <c r="J253" s="56"/>
      <c r="K253" s="56"/>
      <c r="L253" s="56"/>
    </row>
    <row r="254" s="36" customFormat="1" ht="22" customHeight="1" spans="1:12">
      <c r="A254" s="53"/>
      <c r="B254" s="58"/>
      <c r="C254" s="51"/>
      <c r="D254" s="58"/>
      <c r="E254" s="58"/>
      <c r="F254" s="58"/>
      <c r="G254" s="58"/>
      <c r="H254" s="56"/>
      <c r="I254" s="56"/>
      <c r="J254" s="56"/>
      <c r="K254" s="56"/>
      <c r="L254" s="56"/>
    </row>
    <row r="255" s="36" customFormat="1" ht="24" customHeight="1" spans="1:12">
      <c r="A255" s="53">
        <f>MAX($A$3:A253)+1</f>
        <v>68</v>
      </c>
      <c r="B255" s="58"/>
      <c r="C255" s="57" t="s">
        <v>228</v>
      </c>
      <c r="D255" s="58" t="s">
        <v>229</v>
      </c>
      <c r="E255" s="58" t="s">
        <v>230</v>
      </c>
      <c r="F255" s="58" t="s">
        <v>103</v>
      </c>
      <c r="G255" s="58" t="s">
        <v>80</v>
      </c>
      <c r="H255" s="56">
        <f>680*6</f>
        <v>4080</v>
      </c>
      <c r="I255" s="56">
        <f>H255/2</f>
        <v>2040</v>
      </c>
      <c r="J255" s="56">
        <f>H255/4</f>
        <v>1020</v>
      </c>
      <c r="K255" s="56">
        <f>H255/4</f>
        <v>1020</v>
      </c>
      <c r="L255" s="56">
        <f>I255+J255+K255</f>
        <v>4080</v>
      </c>
    </row>
    <row r="256" s="36" customFormat="1" spans="1:12">
      <c r="A256" s="53"/>
      <c r="B256" s="58"/>
      <c r="C256" s="57"/>
      <c r="D256" s="58" t="s">
        <v>231</v>
      </c>
      <c r="E256" s="58"/>
      <c r="F256" s="58"/>
      <c r="G256" s="58"/>
      <c r="H256" s="56"/>
      <c r="I256" s="56"/>
      <c r="J256" s="56"/>
      <c r="K256" s="56"/>
      <c r="L256" s="56"/>
    </row>
    <row r="257" s="36" customFormat="1" spans="1:12">
      <c r="A257" s="53"/>
      <c r="B257" s="58"/>
      <c r="C257" s="57"/>
      <c r="D257" s="58" t="s">
        <v>81</v>
      </c>
      <c r="E257" s="58"/>
      <c r="F257" s="58"/>
      <c r="G257" s="58"/>
      <c r="H257" s="56"/>
      <c r="I257" s="56"/>
      <c r="J257" s="56"/>
      <c r="K257" s="56"/>
      <c r="L257" s="56"/>
    </row>
    <row r="258" s="36" customFormat="1" spans="1:12">
      <c r="A258" s="53"/>
      <c r="B258" s="58"/>
      <c r="C258" s="57"/>
      <c r="D258" s="58"/>
      <c r="E258" s="58"/>
      <c r="F258" s="58"/>
      <c r="G258" s="58"/>
      <c r="H258" s="56"/>
      <c r="I258" s="56"/>
      <c r="J258" s="56"/>
      <c r="K258" s="56"/>
      <c r="L258" s="56"/>
    </row>
    <row r="259" s="36" customFormat="1" spans="1:12">
      <c r="A259" s="53"/>
      <c r="B259" s="58"/>
      <c r="C259" s="57"/>
      <c r="D259" s="58"/>
      <c r="E259" s="58"/>
      <c r="F259" s="58"/>
      <c r="G259" s="58"/>
      <c r="H259" s="56"/>
      <c r="I259" s="56"/>
      <c r="J259" s="56"/>
      <c r="K259" s="56"/>
      <c r="L259" s="56"/>
    </row>
    <row r="260" s="36" customFormat="1" spans="1:12">
      <c r="A260" s="53">
        <f>MAX($A$3:A258)+1</f>
        <v>69</v>
      </c>
      <c r="B260" s="58"/>
      <c r="C260" s="51" t="s">
        <v>232</v>
      </c>
      <c r="D260" s="58" t="s">
        <v>233</v>
      </c>
      <c r="E260" s="58" t="s">
        <v>225</v>
      </c>
      <c r="F260" s="58" t="s">
        <v>103</v>
      </c>
      <c r="G260" s="58" t="s">
        <v>80</v>
      </c>
      <c r="H260" s="56">
        <f>680*6</f>
        <v>4080</v>
      </c>
      <c r="I260" s="56">
        <f>H260/2</f>
        <v>2040</v>
      </c>
      <c r="J260" s="56">
        <f>H260/4</f>
        <v>1020</v>
      </c>
      <c r="K260" s="56">
        <f>H260/4</f>
        <v>1020</v>
      </c>
      <c r="L260" s="56">
        <f>I260+J260+K260</f>
        <v>4080</v>
      </c>
    </row>
    <row r="261" s="36" customFormat="1" spans="1:12">
      <c r="A261" s="53"/>
      <c r="B261" s="58"/>
      <c r="C261" s="51"/>
      <c r="D261" s="58" t="s">
        <v>81</v>
      </c>
      <c r="E261" s="58"/>
      <c r="F261" s="58"/>
      <c r="G261" s="58"/>
      <c r="H261" s="56"/>
      <c r="I261" s="56"/>
      <c r="J261" s="56"/>
      <c r="K261" s="56"/>
      <c r="L261" s="56"/>
    </row>
    <row r="262" s="36" customFormat="1" spans="1:12">
      <c r="A262" s="53"/>
      <c r="B262" s="58"/>
      <c r="C262" s="51"/>
      <c r="D262" s="58"/>
      <c r="E262" s="58"/>
      <c r="F262" s="58"/>
      <c r="G262" s="58"/>
      <c r="H262" s="56"/>
      <c r="I262" s="56"/>
      <c r="J262" s="56"/>
      <c r="K262" s="56"/>
      <c r="L262" s="56"/>
    </row>
    <row r="263" s="36" customFormat="1" spans="1:12">
      <c r="A263" s="53"/>
      <c r="B263" s="58"/>
      <c r="C263" s="51"/>
      <c r="D263" s="58"/>
      <c r="E263" s="58"/>
      <c r="F263" s="58"/>
      <c r="G263" s="58"/>
      <c r="H263" s="56"/>
      <c r="I263" s="56"/>
      <c r="J263" s="56"/>
      <c r="K263" s="56"/>
      <c r="L263" s="56"/>
    </row>
    <row r="264" s="36" customFormat="1" spans="1:12">
      <c r="A264" s="53"/>
      <c r="B264" s="58"/>
      <c r="C264" s="51"/>
      <c r="D264" s="58"/>
      <c r="E264" s="58"/>
      <c r="F264" s="58"/>
      <c r="G264" s="58"/>
      <c r="H264" s="56"/>
      <c r="I264" s="56"/>
      <c r="J264" s="56"/>
      <c r="K264" s="56"/>
      <c r="L264" s="56"/>
    </row>
    <row r="265" s="36" customFormat="1" spans="1:12">
      <c r="A265" s="53"/>
      <c r="B265" s="58"/>
      <c r="C265" s="51"/>
      <c r="D265" s="58"/>
      <c r="E265" s="58"/>
      <c r="F265" s="58"/>
      <c r="G265" s="58"/>
      <c r="H265" s="56"/>
      <c r="I265" s="56"/>
      <c r="J265" s="56"/>
      <c r="K265" s="56"/>
      <c r="L265" s="56"/>
    </row>
    <row r="266" s="36" customFormat="1" spans="1:12">
      <c r="A266" s="53">
        <f>MAX($A$3:A264)+1</f>
        <v>70</v>
      </c>
      <c r="B266" s="58"/>
      <c r="C266" s="51" t="s">
        <v>234</v>
      </c>
      <c r="D266" s="58" t="s">
        <v>146</v>
      </c>
      <c r="E266" s="58" t="s">
        <v>131</v>
      </c>
      <c r="F266" s="58" t="s">
        <v>132</v>
      </c>
      <c r="G266" s="58" t="s">
        <v>80</v>
      </c>
      <c r="H266" s="56">
        <f>480*6</f>
        <v>2880</v>
      </c>
      <c r="I266" s="56">
        <f>H266/2</f>
        <v>1440</v>
      </c>
      <c r="J266" s="56">
        <f>H266/4</f>
        <v>720</v>
      </c>
      <c r="K266" s="56">
        <f>H266/4</f>
        <v>720</v>
      </c>
      <c r="L266" s="56">
        <f>I266+J266+K266</f>
        <v>2880</v>
      </c>
    </row>
    <row r="267" s="36" customFormat="1" spans="1:12">
      <c r="A267" s="53"/>
      <c r="B267" s="58"/>
      <c r="C267" s="51"/>
      <c r="D267" s="58" t="s">
        <v>127</v>
      </c>
      <c r="E267" s="58"/>
      <c r="F267" s="58"/>
      <c r="G267" s="58"/>
      <c r="H267" s="56"/>
      <c r="I267" s="56"/>
      <c r="J267" s="56"/>
      <c r="K267" s="56"/>
      <c r="L267" s="56"/>
    </row>
    <row r="268" s="36" customFormat="1" spans="1:12">
      <c r="A268" s="53"/>
      <c r="B268" s="58"/>
      <c r="C268" s="51"/>
      <c r="D268" s="58"/>
      <c r="E268" s="58"/>
      <c r="F268" s="58"/>
      <c r="G268" s="58"/>
      <c r="H268" s="56"/>
      <c r="I268" s="56"/>
      <c r="J268" s="56"/>
      <c r="K268" s="56"/>
      <c r="L268" s="56"/>
    </row>
    <row r="269" s="36" customFormat="1" spans="1:12">
      <c r="A269" s="53"/>
      <c r="B269" s="58"/>
      <c r="C269" s="51"/>
      <c r="D269" s="58"/>
      <c r="E269" s="58"/>
      <c r="F269" s="58"/>
      <c r="G269" s="58"/>
      <c r="H269" s="56"/>
      <c r="I269" s="56"/>
      <c r="J269" s="56"/>
      <c r="K269" s="56"/>
      <c r="L269" s="56"/>
    </row>
    <row r="270" s="38" customFormat="1" ht="33" customHeight="1" spans="1:12">
      <c r="A270" s="60" t="s">
        <v>52</v>
      </c>
      <c r="B270" s="60"/>
      <c r="C270" s="60"/>
      <c r="D270" s="60"/>
      <c r="E270" s="60"/>
      <c r="F270" s="60"/>
      <c r="G270" s="60"/>
      <c r="H270" s="60">
        <f>SUM(H242:H269)</f>
        <v>20640</v>
      </c>
      <c r="I270" s="60">
        <f>SUM(I242:I269)</f>
        <v>10320</v>
      </c>
      <c r="J270" s="60">
        <f>SUM(J242:J269)</f>
        <v>5160</v>
      </c>
      <c r="K270" s="60">
        <f>SUM(K242:K269)</f>
        <v>5160</v>
      </c>
      <c r="L270" s="60">
        <f>SUM(L242:L269)</f>
        <v>20640</v>
      </c>
    </row>
    <row r="271" s="36" customFormat="1" spans="1:12">
      <c r="A271" s="53">
        <f>MAX($A$3:A268)+1</f>
        <v>71</v>
      </c>
      <c r="B271" s="58" t="s">
        <v>31</v>
      </c>
      <c r="C271" s="51" t="s">
        <v>235</v>
      </c>
      <c r="D271" s="58" t="s">
        <v>150</v>
      </c>
      <c r="E271" s="58" t="s">
        <v>151</v>
      </c>
      <c r="F271" s="58" t="s">
        <v>137</v>
      </c>
      <c r="G271" s="58" t="s">
        <v>80</v>
      </c>
      <c r="H271" s="56">
        <v>3360</v>
      </c>
      <c r="I271" s="56">
        <f>H271/2</f>
        <v>1680</v>
      </c>
      <c r="J271" s="56">
        <f>H271/4</f>
        <v>840</v>
      </c>
      <c r="K271" s="56">
        <f>H271/4</f>
        <v>840</v>
      </c>
      <c r="L271" s="56">
        <f>I271+J271+K271</f>
        <v>3360</v>
      </c>
    </row>
    <row r="272" s="36" customFormat="1" spans="1:12">
      <c r="A272" s="53"/>
      <c r="B272" s="58"/>
      <c r="C272" s="51"/>
      <c r="D272" s="58" t="s">
        <v>169</v>
      </c>
      <c r="E272" s="58"/>
      <c r="F272" s="58"/>
      <c r="G272" s="58"/>
      <c r="H272" s="56"/>
      <c r="I272" s="56"/>
      <c r="J272" s="56"/>
      <c r="K272" s="56"/>
      <c r="L272" s="56"/>
    </row>
    <row r="273" s="36" customFormat="1" spans="1:12">
      <c r="A273" s="53">
        <f>MAX($A$3:A271)+1</f>
        <v>72</v>
      </c>
      <c r="B273" s="58"/>
      <c r="C273" s="57" t="s">
        <v>236</v>
      </c>
      <c r="D273" s="58" t="s">
        <v>150</v>
      </c>
      <c r="E273" s="58" t="s">
        <v>151</v>
      </c>
      <c r="F273" s="58" t="s">
        <v>137</v>
      </c>
      <c r="G273" s="58" t="s">
        <v>80</v>
      </c>
      <c r="H273" s="56">
        <f>560*6</f>
        <v>3360</v>
      </c>
      <c r="I273" s="56">
        <f>H273/2</f>
        <v>1680</v>
      </c>
      <c r="J273" s="56">
        <f>H273/4</f>
        <v>840</v>
      </c>
      <c r="K273" s="56">
        <f>H273/4</f>
        <v>840</v>
      </c>
      <c r="L273" s="56">
        <f>I273+J273+K273</f>
        <v>3360</v>
      </c>
    </row>
    <row r="274" s="36" customFormat="1" spans="1:12">
      <c r="A274" s="53"/>
      <c r="B274" s="58"/>
      <c r="C274" s="57"/>
      <c r="D274" s="58"/>
      <c r="E274" s="58"/>
      <c r="F274" s="58"/>
      <c r="G274" s="58"/>
      <c r="H274" s="56"/>
      <c r="I274" s="56"/>
      <c r="J274" s="56"/>
      <c r="K274" s="56"/>
      <c r="L274" s="56"/>
    </row>
    <row r="275" s="36" customFormat="1" spans="1:12">
      <c r="A275" s="53">
        <f>MAX($A$3:A273)+1</f>
        <v>73</v>
      </c>
      <c r="B275" s="58"/>
      <c r="C275" s="51" t="s">
        <v>237</v>
      </c>
      <c r="D275" s="58" t="s">
        <v>177</v>
      </c>
      <c r="E275" s="58" t="s">
        <v>238</v>
      </c>
      <c r="F275" s="58" t="s">
        <v>185</v>
      </c>
      <c r="G275" s="58" t="s">
        <v>161</v>
      </c>
      <c r="H275" s="56">
        <f>400*4+440*2</f>
        <v>2480</v>
      </c>
      <c r="I275" s="56">
        <f>H275/2</f>
        <v>1240</v>
      </c>
      <c r="J275" s="56">
        <f>H275/4</f>
        <v>620</v>
      </c>
      <c r="K275" s="56">
        <f>H275/4</f>
        <v>620</v>
      </c>
      <c r="L275" s="56">
        <f>I275+J275+K275</f>
        <v>2480</v>
      </c>
    </row>
    <row r="276" s="36" customFormat="1" spans="1:12">
      <c r="A276" s="53"/>
      <c r="B276" s="58"/>
      <c r="C276" s="51"/>
      <c r="D276" s="58"/>
      <c r="E276" s="58"/>
      <c r="F276" s="58" t="s">
        <v>155</v>
      </c>
      <c r="G276" s="58" t="s">
        <v>120</v>
      </c>
      <c r="H276" s="56"/>
      <c r="I276" s="56"/>
      <c r="J276" s="56"/>
      <c r="K276" s="56"/>
      <c r="L276" s="56"/>
    </row>
    <row r="277" s="36" customFormat="1" spans="1:12">
      <c r="A277" s="53">
        <f>MAX($A$3:A275)+1</f>
        <v>74</v>
      </c>
      <c r="B277" s="58"/>
      <c r="C277" s="51" t="s">
        <v>239</v>
      </c>
      <c r="D277" s="58" t="s">
        <v>118</v>
      </c>
      <c r="E277" s="58" t="s">
        <v>190</v>
      </c>
      <c r="F277" s="58" t="s">
        <v>137</v>
      </c>
      <c r="G277" s="58" t="s">
        <v>89</v>
      </c>
      <c r="H277" s="56">
        <f>560*3+600*3</f>
        <v>3480</v>
      </c>
      <c r="I277" s="56">
        <f>H277/2</f>
        <v>1740</v>
      </c>
      <c r="J277" s="56">
        <f>H277/4</f>
        <v>870</v>
      </c>
      <c r="K277" s="56">
        <f>H277/4</f>
        <v>870</v>
      </c>
      <c r="L277" s="56">
        <f>I277+J277+K277</f>
        <v>3480</v>
      </c>
    </row>
    <row r="278" s="36" customFormat="1" spans="1:12">
      <c r="A278" s="53"/>
      <c r="B278" s="58"/>
      <c r="C278" s="51"/>
      <c r="D278" s="58" t="s">
        <v>195</v>
      </c>
      <c r="E278" s="58"/>
      <c r="F278" s="58" t="s">
        <v>116</v>
      </c>
      <c r="G278" s="58" t="s">
        <v>90</v>
      </c>
      <c r="H278" s="56"/>
      <c r="I278" s="56"/>
      <c r="J278" s="56"/>
      <c r="K278" s="56"/>
      <c r="L278" s="56"/>
    </row>
    <row r="279" s="38" customFormat="1" ht="27" customHeight="1" spans="1:12">
      <c r="A279" s="60" t="s">
        <v>40</v>
      </c>
      <c r="B279" s="60"/>
      <c r="C279" s="60"/>
      <c r="D279" s="60"/>
      <c r="E279" s="60"/>
      <c r="F279" s="60"/>
      <c r="G279" s="60"/>
      <c r="H279" s="60">
        <f>SUM(H271:H278)</f>
        <v>12680</v>
      </c>
      <c r="I279" s="60">
        <f>SUM(I271:I278)</f>
        <v>6340</v>
      </c>
      <c r="J279" s="60">
        <f>SUM(J271:J278)</f>
        <v>3170</v>
      </c>
      <c r="K279" s="60">
        <f>SUM(K271:K278)</f>
        <v>3170</v>
      </c>
      <c r="L279" s="60">
        <f>SUM(L271:L278)</f>
        <v>12680</v>
      </c>
    </row>
    <row r="280" s="36" customFormat="1" spans="1:12">
      <c r="A280" s="53">
        <f>MAX($A$3:A277)+1</f>
        <v>75</v>
      </c>
      <c r="B280" s="58" t="s">
        <v>58</v>
      </c>
      <c r="C280" s="51" t="s">
        <v>240</v>
      </c>
      <c r="D280" s="58" t="s">
        <v>177</v>
      </c>
      <c r="E280" s="58" t="s">
        <v>241</v>
      </c>
      <c r="F280" s="58" t="s">
        <v>103</v>
      </c>
      <c r="G280" s="58" t="s">
        <v>102</v>
      </c>
      <c r="H280" s="56">
        <f>680*2</f>
        <v>1360</v>
      </c>
      <c r="I280" s="56">
        <f>H280/2</f>
        <v>680</v>
      </c>
      <c r="J280" s="56">
        <f t="shared" ref="J280:J312" si="9">H280/4</f>
        <v>340</v>
      </c>
      <c r="K280" s="56">
        <f t="shared" ref="K280:K312" si="10">H280/4</f>
        <v>340</v>
      </c>
      <c r="L280" s="56">
        <f t="shared" ref="L280:L312" si="11">I280+J280+K280</f>
        <v>1360</v>
      </c>
    </row>
    <row r="281" s="36" customFormat="1" spans="1:12">
      <c r="A281" s="53"/>
      <c r="B281" s="58"/>
      <c r="C281" s="51"/>
      <c r="D281" s="58" t="s">
        <v>169</v>
      </c>
      <c r="E281" s="58"/>
      <c r="F281" s="58"/>
      <c r="G281" s="58"/>
      <c r="H281" s="56"/>
      <c r="I281" s="56"/>
      <c r="J281" s="56"/>
      <c r="K281" s="56"/>
      <c r="L281" s="56"/>
    </row>
    <row r="282" s="36" customFormat="1" spans="1:12">
      <c r="A282" s="53"/>
      <c r="B282" s="58"/>
      <c r="C282" s="51"/>
      <c r="D282" s="58" t="s">
        <v>209</v>
      </c>
      <c r="E282" s="58"/>
      <c r="F282" s="58"/>
      <c r="G282" s="58"/>
      <c r="H282" s="56"/>
      <c r="I282" s="56"/>
      <c r="J282" s="56"/>
      <c r="K282" s="56"/>
      <c r="L282" s="56"/>
    </row>
    <row r="283" s="36" customFormat="1" spans="1:12">
      <c r="A283" s="53"/>
      <c r="B283" s="58"/>
      <c r="C283" s="51"/>
      <c r="D283" s="58"/>
      <c r="E283" s="58"/>
      <c r="F283" s="58"/>
      <c r="G283" s="58"/>
      <c r="H283" s="56"/>
      <c r="I283" s="56"/>
      <c r="J283" s="56"/>
      <c r="K283" s="56"/>
      <c r="L283" s="56"/>
    </row>
    <row r="284" s="36" customFormat="1" spans="1:12">
      <c r="A284" s="53"/>
      <c r="B284" s="58"/>
      <c r="C284" s="51"/>
      <c r="D284" s="58"/>
      <c r="E284" s="58"/>
      <c r="F284" s="58"/>
      <c r="G284" s="58"/>
      <c r="H284" s="56"/>
      <c r="I284" s="56"/>
      <c r="J284" s="56"/>
      <c r="K284" s="56"/>
      <c r="L284" s="56"/>
    </row>
    <row r="285" s="36" customFormat="1" spans="1:12">
      <c r="A285" s="53">
        <f>MAX($A$3:A283)+1</f>
        <v>76</v>
      </c>
      <c r="B285" s="58"/>
      <c r="C285" s="51" t="s">
        <v>242</v>
      </c>
      <c r="D285" s="58" t="s">
        <v>150</v>
      </c>
      <c r="E285" s="58" t="s">
        <v>243</v>
      </c>
      <c r="F285" s="58" t="s">
        <v>103</v>
      </c>
      <c r="G285" s="58" t="s">
        <v>102</v>
      </c>
      <c r="H285" s="56">
        <f>680*2</f>
        <v>1360</v>
      </c>
      <c r="I285" s="56">
        <f>H285/2</f>
        <v>680</v>
      </c>
      <c r="J285" s="56">
        <f t="shared" si="9"/>
        <v>340</v>
      </c>
      <c r="K285" s="56">
        <f t="shared" si="10"/>
        <v>340</v>
      </c>
      <c r="L285" s="56">
        <f t="shared" si="11"/>
        <v>1360</v>
      </c>
    </row>
    <row r="286" s="36" customFormat="1" spans="1:12">
      <c r="A286" s="53"/>
      <c r="B286" s="58"/>
      <c r="C286" s="51"/>
      <c r="D286" s="58" t="s">
        <v>169</v>
      </c>
      <c r="E286" s="58"/>
      <c r="F286" s="58"/>
      <c r="G286" s="58"/>
      <c r="H286" s="56"/>
      <c r="I286" s="56"/>
      <c r="J286" s="56"/>
      <c r="K286" s="56"/>
      <c r="L286" s="56"/>
    </row>
    <row r="287" s="36" customFormat="1" spans="1:12">
      <c r="A287" s="53"/>
      <c r="B287" s="58"/>
      <c r="C287" s="51"/>
      <c r="D287" s="58" t="s">
        <v>209</v>
      </c>
      <c r="E287" s="58"/>
      <c r="F287" s="58"/>
      <c r="G287" s="58"/>
      <c r="H287" s="56"/>
      <c r="I287" s="56"/>
      <c r="J287" s="56"/>
      <c r="K287" s="56"/>
      <c r="L287" s="56"/>
    </row>
    <row r="288" s="36" customFormat="1" ht="12" customHeight="1" spans="1:12">
      <c r="A288" s="53"/>
      <c r="B288" s="58"/>
      <c r="C288" s="51"/>
      <c r="D288" s="58"/>
      <c r="E288" s="58"/>
      <c r="F288" s="58"/>
      <c r="G288" s="58"/>
      <c r="H288" s="56"/>
      <c r="I288" s="56"/>
      <c r="J288" s="56"/>
      <c r="K288" s="56"/>
      <c r="L288" s="56"/>
    </row>
    <row r="289" s="36" customFormat="1" hidden="1" spans="1:12">
      <c r="A289" s="53"/>
      <c r="B289" s="58"/>
      <c r="C289" s="51"/>
      <c r="D289" s="58"/>
      <c r="E289" s="58"/>
      <c r="F289" s="58"/>
      <c r="G289" s="58"/>
      <c r="H289" s="56"/>
      <c r="I289" s="56"/>
      <c r="J289" s="56"/>
      <c r="K289" s="56"/>
      <c r="L289" s="56"/>
    </row>
    <row r="290" s="36" customFormat="1" spans="1:12">
      <c r="A290" s="53">
        <f>MAX($A$3:A288)+1</f>
        <v>77</v>
      </c>
      <c r="B290" s="58"/>
      <c r="C290" s="51" t="s">
        <v>244</v>
      </c>
      <c r="D290" s="58" t="s">
        <v>177</v>
      </c>
      <c r="E290" s="58" t="s">
        <v>243</v>
      </c>
      <c r="F290" s="58" t="s">
        <v>103</v>
      </c>
      <c r="G290" s="58" t="s">
        <v>80</v>
      </c>
      <c r="H290" s="56">
        <f>680*6</f>
        <v>4080</v>
      </c>
      <c r="I290" s="56">
        <f>H290/2</f>
        <v>2040</v>
      </c>
      <c r="J290" s="56">
        <f t="shared" si="9"/>
        <v>1020</v>
      </c>
      <c r="K290" s="56">
        <f t="shared" si="10"/>
        <v>1020</v>
      </c>
      <c r="L290" s="56">
        <f t="shared" si="11"/>
        <v>4080</v>
      </c>
    </row>
    <row r="291" s="36" customFormat="1" spans="1:12">
      <c r="A291" s="53"/>
      <c r="B291" s="58"/>
      <c r="C291" s="51"/>
      <c r="D291" s="58" t="s">
        <v>169</v>
      </c>
      <c r="E291" s="58"/>
      <c r="F291" s="58"/>
      <c r="G291" s="58"/>
      <c r="H291" s="56"/>
      <c r="I291" s="56"/>
      <c r="J291" s="56"/>
      <c r="K291" s="56"/>
      <c r="L291" s="56"/>
    </row>
    <row r="292" s="36" customFormat="1" spans="1:12">
      <c r="A292" s="53"/>
      <c r="B292" s="58"/>
      <c r="C292" s="51"/>
      <c r="D292" s="58" t="s">
        <v>209</v>
      </c>
      <c r="E292" s="58"/>
      <c r="F292" s="58"/>
      <c r="G292" s="58"/>
      <c r="H292" s="56"/>
      <c r="I292" s="56"/>
      <c r="J292" s="56"/>
      <c r="K292" s="56"/>
      <c r="L292" s="56"/>
    </row>
    <row r="293" s="36" customFormat="1" spans="1:12">
      <c r="A293" s="53"/>
      <c r="B293" s="58"/>
      <c r="C293" s="51"/>
      <c r="D293" s="58"/>
      <c r="E293" s="58"/>
      <c r="F293" s="58"/>
      <c r="G293" s="58"/>
      <c r="H293" s="56"/>
      <c r="I293" s="56"/>
      <c r="J293" s="56"/>
      <c r="K293" s="56"/>
      <c r="L293" s="56"/>
    </row>
    <row r="294" s="36" customFormat="1" spans="1:12">
      <c r="A294" s="53"/>
      <c r="B294" s="58"/>
      <c r="C294" s="51"/>
      <c r="D294" s="58"/>
      <c r="E294" s="58"/>
      <c r="F294" s="58"/>
      <c r="G294" s="58"/>
      <c r="H294" s="56"/>
      <c r="I294" s="56"/>
      <c r="J294" s="56"/>
      <c r="K294" s="56"/>
      <c r="L294" s="56"/>
    </row>
    <row r="295" s="36" customFormat="1" spans="1:12">
      <c r="A295" s="53">
        <f>MAX($A$3:A293)+1</f>
        <v>78</v>
      </c>
      <c r="B295" s="58"/>
      <c r="C295" s="51" t="s">
        <v>245</v>
      </c>
      <c r="D295" s="58" t="s">
        <v>127</v>
      </c>
      <c r="E295" s="58" t="s">
        <v>246</v>
      </c>
      <c r="F295" s="58" t="s">
        <v>155</v>
      </c>
      <c r="G295" s="58" t="s">
        <v>218</v>
      </c>
      <c r="H295" s="56">
        <f>440+480*5</f>
        <v>2840</v>
      </c>
      <c r="I295" s="56">
        <f>H295/2</f>
        <v>1420</v>
      </c>
      <c r="J295" s="56">
        <f t="shared" si="9"/>
        <v>710</v>
      </c>
      <c r="K295" s="56">
        <f t="shared" si="10"/>
        <v>710</v>
      </c>
      <c r="L295" s="56">
        <f t="shared" si="11"/>
        <v>2840</v>
      </c>
    </row>
    <row r="296" s="36" customFormat="1" spans="1:12">
      <c r="A296" s="53"/>
      <c r="B296" s="58"/>
      <c r="C296" s="51"/>
      <c r="D296" s="58"/>
      <c r="E296" s="58"/>
      <c r="F296" s="58" t="s">
        <v>132</v>
      </c>
      <c r="G296" s="58" t="s">
        <v>167</v>
      </c>
      <c r="H296" s="56"/>
      <c r="I296" s="56"/>
      <c r="J296" s="56"/>
      <c r="K296" s="56"/>
      <c r="L296" s="56"/>
    </row>
    <row r="297" s="36" customFormat="1" spans="1:12">
      <c r="A297" s="53"/>
      <c r="B297" s="58"/>
      <c r="C297" s="51"/>
      <c r="D297" s="58"/>
      <c r="E297" s="58"/>
      <c r="F297" s="58"/>
      <c r="G297" s="58"/>
      <c r="H297" s="56"/>
      <c r="I297" s="56"/>
      <c r="J297" s="56"/>
      <c r="K297" s="56"/>
      <c r="L297" s="56"/>
    </row>
    <row r="298" s="36" customFormat="1" spans="1:12">
      <c r="A298" s="53">
        <f>MAX($A$3:A296)+1</f>
        <v>79</v>
      </c>
      <c r="B298" s="58"/>
      <c r="C298" s="51" t="s">
        <v>247</v>
      </c>
      <c r="D298" s="58" t="s">
        <v>159</v>
      </c>
      <c r="E298" s="58" t="s">
        <v>176</v>
      </c>
      <c r="F298" s="58" t="s">
        <v>116</v>
      </c>
      <c r="G298" s="58" t="s">
        <v>89</v>
      </c>
      <c r="H298" s="56">
        <f>600*3+640*3</f>
        <v>3720</v>
      </c>
      <c r="I298" s="56">
        <f>H298/2</f>
        <v>1860</v>
      </c>
      <c r="J298" s="56">
        <f t="shared" si="9"/>
        <v>930</v>
      </c>
      <c r="K298" s="56">
        <f t="shared" si="10"/>
        <v>930</v>
      </c>
      <c r="L298" s="56">
        <f t="shared" si="11"/>
        <v>3720</v>
      </c>
    </row>
    <row r="299" s="36" customFormat="1" spans="1:12">
      <c r="A299" s="53"/>
      <c r="B299" s="58"/>
      <c r="C299" s="51"/>
      <c r="D299" s="58" t="s">
        <v>169</v>
      </c>
      <c r="E299" s="58"/>
      <c r="F299" s="58"/>
      <c r="G299" s="58"/>
      <c r="H299" s="56"/>
      <c r="I299" s="56"/>
      <c r="J299" s="56"/>
      <c r="K299" s="56"/>
      <c r="L299" s="56"/>
    </row>
    <row r="300" s="36" customFormat="1" spans="1:12">
      <c r="A300" s="53"/>
      <c r="B300" s="58"/>
      <c r="C300" s="51"/>
      <c r="D300" s="58" t="s">
        <v>209</v>
      </c>
      <c r="E300" s="58"/>
      <c r="F300" s="58" t="s">
        <v>101</v>
      </c>
      <c r="G300" s="58" t="s">
        <v>90</v>
      </c>
      <c r="H300" s="56"/>
      <c r="I300" s="56"/>
      <c r="J300" s="56"/>
      <c r="K300" s="56"/>
      <c r="L300" s="56"/>
    </row>
    <row r="301" s="36" customFormat="1" spans="1:12">
      <c r="A301" s="53"/>
      <c r="B301" s="58"/>
      <c r="C301" s="51"/>
      <c r="D301" s="58"/>
      <c r="E301" s="58"/>
      <c r="F301" s="58"/>
      <c r="G301" s="58"/>
      <c r="H301" s="56"/>
      <c r="I301" s="56"/>
      <c r="J301" s="56"/>
      <c r="K301" s="56"/>
      <c r="L301" s="56"/>
    </row>
    <row r="302" s="36" customFormat="1" spans="1:12">
      <c r="A302" s="53">
        <f>MAX($A$3:A300)+1</f>
        <v>80</v>
      </c>
      <c r="B302" s="58"/>
      <c r="C302" s="51" t="s">
        <v>248</v>
      </c>
      <c r="D302" s="58" t="s">
        <v>177</v>
      </c>
      <c r="E302" s="58" t="s">
        <v>249</v>
      </c>
      <c r="F302" s="58" t="s">
        <v>205</v>
      </c>
      <c r="G302" s="58" t="s">
        <v>161</v>
      </c>
      <c r="H302" s="56">
        <f>240*4+280*2</f>
        <v>1520</v>
      </c>
      <c r="I302" s="56">
        <f>H302/2</f>
        <v>760</v>
      </c>
      <c r="J302" s="56">
        <f t="shared" si="9"/>
        <v>380</v>
      </c>
      <c r="K302" s="56">
        <f t="shared" si="10"/>
        <v>380</v>
      </c>
      <c r="L302" s="56">
        <f t="shared" si="11"/>
        <v>1520</v>
      </c>
    </row>
    <row r="303" s="36" customFormat="1" spans="1:12">
      <c r="A303" s="53"/>
      <c r="B303" s="58"/>
      <c r="C303" s="51"/>
      <c r="D303" s="58"/>
      <c r="E303" s="58"/>
      <c r="F303" s="58" t="s">
        <v>250</v>
      </c>
      <c r="G303" s="58" t="s">
        <v>120</v>
      </c>
      <c r="H303" s="56"/>
      <c r="I303" s="56"/>
      <c r="J303" s="56"/>
      <c r="K303" s="56"/>
      <c r="L303" s="56"/>
    </row>
    <row r="304" s="36" customFormat="1" spans="1:12">
      <c r="A304" s="53"/>
      <c r="B304" s="58"/>
      <c r="C304" s="51"/>
      <c r="D304" s="58"/>
      <c r="E304" s="58"/>
      <c r="F304" s="58"/>
      <c r="G304" s="58"/>
      <c r="H304" s="56"/>
      <c r="I304" s="56"/>
      <c r="J304" s="56"/>
      <c r="K304" s="56"/>
      <c r="L304" s="56"/>
    </row>
    <row r="305" s="36" customFormat="1" spans="1:12">
      <c r="A305" s="53">
        <f>MAX($A$3:A303)+1</f>
        <v>81</v>
      </c>
      <c r="B305" s="58" t="s">
        <v>59</v>
      </c>
      <c r="C305" s="51" t="s">
        <v>251</v>
      </c>
      <c r="D305" s="58" t="s">
        <v>118</v>
      </c>
      <c r="E305" s="58" t="s">
        <v>252</v>
      </c>
      <c r="F305" s="58" t="s">
        <v>253</v>
      </c>
      <c r="G305" s="58" t="s">
        <v>102</v>
      </c>
      <c r="H305" s="56">
        <f>360*2+400*4</f>
        <v>2320</v>
      </c>
      <c r="I305" s="56">
        <f>H305/2</f>
        <v>1160</v>
      </c>
      <c r="J305" s="56">
        <f>H305/4</f>
        <v>580</v>
      </c>
      <c r="K305" s="56">
        <f>H305/4</f>
        <v>580</v>
      </c>
      <c r="L305" s="56">
        <f>I305+J305+K305</f>
        <v>2320</v>
      </c>
    </row>
    <row r="306" s="36" customFormat="1" spans="1:12">
      <c r="A306" s="53"/>
      <c r="B306" s="58"/>
      <c r="C306" s="51"/>
      <c r="D306" s="58"/>
      <c r="E306" s="58"/>
      <c r="F306" s="58" t="s">
        <v>185</v>
      </c>
      <c r="G306" s="58" t="s">
        <v>122</v>
      </c>
      <c r="H306" s="56"/>
      <c r="I306" s="56"/>
      <c r="J306" s="56"/>
      <c r="K306" s="56"/>
      <c r="L306" s="56"/>
    </row>
    <row r="307" s="36" customFormat="1" spans="1:12">
      <c r="A307" s="53"/>
      <c r="B307" s="58"/>
      <c r="C307" s="51"/>
      <c r="D307" s="58"/>
      <c r="E307" s="58"/>
      <c r="F307" s="58"/>
      <c r="G307" s="58"/>
      <c r="H307" s="56"/>
      <c r="I307" s="56"/>
      <c r="J307" s="56"/>
      <c r="K307" s="56"/>
      <c r="L307" s="56"/>
    </row>
    <row r="308" s="36" customFormat="1" ht="27" customHeight="1" spans="1:12">
      <c r="A308" s="61" t="s">
        <v>60</v>
      </c>
      <c r="B308" s="61"/>
      <c r="C308" s="61"/>
      <c r="D308" s="61"/>
      <c r="E308" s="61"/>
      <c r="F308" s="61"/>
      <c r="G308" s="61"/>
      <c r="H308" s="60">
        <f>SUM(H280:H307)</f>
        <v>17200</v>
      </c>
      <c r="I308" s="60">
        <f>SUM(I280:I307)</f>
        <v>8600</v>
      </c>
      <c r="J308" s="60">
        <f>SUM(J280:J307)</f>
        <v>4300</v>
      </c>
      <c r="K308" s="60">
        <f>SUM(K280:K307)</f>
        <v>4300</v>
      </c>
      <c r="L308" s="60">
        <f>SUM(L280:L307)</f>
        <v>17200</v>
      </c>
    </row>
    <row r="309" s="36" customFormat="1" ht="23" customHeight="1" spans="1:12">
      <c r="A309" s="61" t="s">
        <v>63</v>
      </c>
      <c r="B309" s="61"/>
      <c r="C309" s="61"/>
      <c r="D309" s="61"/>
      <c r="E309" s="61"/>
      <c r="F309" s="61"/>
      <c r="G309" s="61"/>
      <c r="H309" s="60">
        <f>H212+H229+H241+H270+H279+H308</f>
        <v>264440</v>
      </c>
      <c r="I309" s="60">
        <f>I212+I229+I241+I270+I279+I308</f>
        <v>132220</v>
      </c>
      <c r="J309" s="60">
        <f>J212+J229+J241+J270+J279+J308</f>
        <v>64070</v>
      </c>
      <c r="K309" s="60">
        <f>K212+K229+K241+K270+K279+K308</f>
        <v>68150</v>
      </c>
      <c r="L309" s="60">
        <f>L212+L229+L241+L270+L279+L308</f>
        <v>264440</v>
      </c>
    </row>
    <row r="310" ht="15" spans="11:12">
      <c r="K310" s="18" t="s">
        <v>254</v>
      </c>
      <c r="L310" s="18"/>
    </row>
    <row r="311" spans="7:10">
      <c r="G311" s="14"/>
      <c r="H311" s="14"/>
      <c r="I311" s="14"/>
      <c r="J311" s="14"/>
    </row>
  </sheetData>
  <autoFilter xmlns:etc="http://www.wps.cn/officeDocument/2017/etCustomData" ref="A3:H309" etc:filterBottomFollowUsedRange="0">
    <extLst/>
  </autoFilter>
  <mergeCells count="945">
    <mergeCell ref="A1:L1"/>
    <mergeCell ref="A2:L2"/>
    <mergeCell ref="J3:K3"/>
    <mergeCell ref="A212:G212"/>
    <mergeCell ref="A229:G229"/>
    <mergeCell ref="A241:G241"/>
    <mergeCell ref="A270:G270"/>
    <mergeCell ref="A279:G279"/>
    <mergeCell ref="A308:G308"/>
    <mergeCell ref="A309:G309"/>
    <mergeCell ref="K310:L310"/>
    <mergeCell ref="A3:A4"/>
    <mergeCell ref="A5:A8"/>
    <mergeCell ref="A9:A12"/>
    <mergeCell ref="A13:A15"/>
    <mergeCell ref="A16:A19"/>
    <mergeCell ref="A20:A23"/>
    <mergeCell ref="A24:A26"/>
    <mergeCell ref="A27:A30"/>
    <mergeCell ref="A31:A34"/>
    <mergeCell ref="A35:A37"/>
    <mergeCell ref="A38:A42"/>
    <mergeCell ref="A43:A46"/>
    <mergeCell ref="A47:A49"/>
    <mergeCell ref="A50:A54"/>
    <mergeCell ref="A55:A57"/>
    <mergeCell ref="A58:A61"/>
    <mergeCell ref="A62:A65"/>
    <mergeCell ref="A66:A69"/>
    <mergeCell ref="A70:A72"/>
    <mergeCell ref="A73:A76"/>
    <mergeCell ref="A77:A81"/>
    <mergeCell ref="A82:A85"/>
    <mergeCell ref="A86:A88"/>
    <mergeCell ref="A89:A92"/>
    <mergeCell ref="A93:A96"/>
    <mergeCell ref="A97:A100"/>
    <mergeCell ref="A101:A104"/>
    <mergeCell ref="A105:A107"/>
    <mergeCell ref="A108:A113"/>
    <mergeCell ref="A114:A117"/>
    <mergeCell ref="A118:A120"/>
    <mergeCell ref="A121:A123"/>
    <mergeCell ref="A124:A127"/>
    <mergeCell ref="A128:A130"/>
    <mergeCell ref="A131:A133"/>
    <mergeCell ref="A134:A137"/>
    <mergeCell ref="A138:A141"/>
    <mergeCell ref="A142:A146"/>
    <mergeCell ref="A147:A149"/>
    <mergeCell ref="A150:A152"/>
    <mergeCell ref="A153:A155"/>
    <mergeCell ref="A156:A158"/>
    <mergeCell ref="A159:A161"/>
    <mergeCell ref="A162:A165"/>
    <mergeCell ref="A166:A170"/>
    <mergeCell ref="A171:A173"/>
    <mergeCell ref="A174:A176"/>
    <mergeCell ref="A177:A178"/>
    <mergeCell ref="A179:A181"/>
    <mergeCell ref="A182:A183"/>
    <mergeCell ref="A184:A187"/>
    <mergeCell ref="A188:A190"/>
    <mergeCell ref="A191:A193"/>
    <mergeCell ref="A194:A198"/>
    <mergeCell ref="A199:A202"/>
    <mergeCell ref="A203:A206"/>
    <mergeCell ref="A207:A209"/>
    <mergeCell ref="A210:A211"/>
    <mergeCell ref="A213:A215"/>
    <mergeCell ref="A216:A218"/>
    <mergeCell ref="A219:A221"/>
    <mergeCell ref="A222:A228"/>
    <mergeCell ref="A230:A232"/>
    <mergeCell ref="A234:A235"/>
    <mergeCell ref="A236:A240"/>
    <mergeCell ref="A242:A248"/>
    <mergeCell ref="A249:A254"/>
    <mergeCell ref="A255:A259"/>
    <mergeCell ref="A260:A265"/>
    <mergeCell ref="A266:A269"/>
    <mergeCell ref="A271:A272"/>
    <mergeCell ref="A273:A274"/>
    <mergeCell ref="A275:A276"/>
    <mergeCell ref="A277:A278"/>
    <mergeCell ref="A280:A284"/>
    <mergeCell ref="A285:A289"/>
    <mergeCell ref="A290:A294"/>
    <mergeCell ref="A295:A297"/>
    <mergeCell ref="A298:A301"/>
    <mergeCell ref="A302:A304"/>
    <mergeCell ref="A305:A307"/>
    <mergeCell ref="B3:B4"/>
    <mergeCell ref="B5:B193"/>
    <mergeCell ref="B194:B198"/>
    <mergeCell ref="B199:B211"/>
    <mergeCell ref="B213:B221"/>
    <mergeCell ref="B222:B228"/>
    <mergeCell ref="B230:B235"/>
    <mergeCell ref="B236:B240"/>
    <mergeCell ref="B242:B269"/>
    <mergeCell ref="B271:B278"/>
    <mergeCell ref="B280:B304"/>
    <mergeCell ref="B305:B307"/>
    <mergeCell ref="C3:C4"/>
    <mergeCell ref="C5:C8"/>
    <mergeCell ref="C9:C12"/>
    <mergeCell ref="C13:C15"/>
    <mergeCell ref="C16:C19"/>
    <mergeCell ref="C20:C23"/>
    <mergeCell ref="C24:C26"/>
    <mergeCell ref="C27:C30"/>
    <mergeCell ref="C31:C34"/>
    <mergeCell ref="C35:C37"/>
    <mergeCell ref="C38:C42"/>
    <mergeCell ref="C43:C46"/>
    <mergeCell ref="C47:C49"/>
    <mergeCell ref="C50:C54"/>
    <mergeCell ref="C55:C57"/>
    <mergeCell ref="C58:C61"/>
    <mergeCell ref="C62:C65"/>
    <mergeCell ref="C66:C69"/>
    <mergeCell ref="C70:C72"/>
    <mergeCell ref="C73:C76"/>
    <mergeCell ref="C77:C81"/>
    <mergeCell ref="C82:C85"/>
    <mergeCell ref="C86:C88"/>
    <mergeCell ref="C89:C92"/>
    <mergeCell ref="C93:C96"/>
    <mergeCell ref="C97:C100"/>
    <mergeCell ref="C101:C104"/>
    <mergeCell ref="C105:C107"/>
    <mergeCell ref="C108:C113"/>
    <mergeCell ref="C114:C117"/>
    <mergeCell ref="C118:C120"/>
    <mergeCell ref="C121:C123"/>
    <mergeCell ref="C124:C127"/>
    <mergeCell ref="C128:C130"/>
    <mergeCell ref="C131:C133"/>
    <mergeCell ref="C134:C137"/>
    <mergeCell ref="C138:C141"/>
    <mergeCell ref="C142:C146"/>
    <mergeCell ref="C147:C149"/>
    <mergeCell ref="C150:C152"/>
    <mergeCell ref="C153:C155"/>
    <mergeCell ref="C156:C158"/>
    <mergeCell ref="C159:C161"/>
    <mergeCell ref="C162:C165"/>
    <mergeCell ref="C166:C170"/>
    <mergeCell ref="C171:C173"/>
    <mergeCell ref="C174:C176"/>
    <mergeCell ref="C177:C178"/>
    <mergeCell ref="C179:C181"/>
    <mergeCell ref="C182:C183"/>
    <mergeCell ref="C184:C187"/>
    <mergeCell ref="C188:C190"/>
    <mergeCell ref="C191:C193"/>
    <mergeCell ref="C194:C198"/>
    <mergeCell ref="C199:C202"/>
    <mergeCell ref="C203:C206"/>
    <mergeCell ref="C207:C209"/>
    <mergeCell ref="C210:C211"/>
    <mergeCell ref="C213:C215"/>
    <mergeCell ref="C216:C218"/>
    <mergeCell ref="C219:C221"/>
    <mergeCell ref="C222:C228"/>
    <mergeCell ref="C230:C232"/>
    <mergeCell ref="C234:C235"/>
    <mergeCell ref="C236:C240"/>
    <mergeCell ref="C242:C248"/>
    <mergeCell ref="C249:C254"/>
    <mergeCell ref="C255:C259"/>
    <mergeCell ref="C260:C265"/>
    <mergeCell ref="C266:C269"/>
    <mergeCell ref="C271:C272"/>
    <mergeCell ref="C273:C274"/>
    <mergeCell ref="C275:C276"/>
    <mergeCell ref="C277:C278"/>
    <mergeCell ref="C280:C284"/>
    <mergeCell ref="C285:C289"/>
    <mergeCell ref="C290:C294"/>
    <mergeCell ref="C295:C297"/>
    <mergeCell ref="C298:C301"/>
    <mergeCell ref="C302:C304"/>
    <mergeCell ref="C305:C307"/>
    <mergeCell ref="D3:D4"/>
    <mergeCell ref="D6:D8"/>
    <mergeCell ref="D10:D12"/>
    <mergeCell ref="D13:D14"/>
    <mergeCell ref="D17:D19"/>
    <mergeCell ref="D20:D21"/>
    <mergeCell ref="D22:D23"/>
    <mergeCell ref="D25:D26"/>
    <mergeCell ref="D28:D30"/>
    <mergeCell ref="D31:D34"/>
    <mergeCell ref="D38:D39"/>
    <mergeCell ref="D40:D42"/>
    <mergeCell ref="D43:D44"/>
    <mergeCell ref="D45:D46"/>
    <mergeCell ref="D48:D49"/>
    <mergeCell ref="D50:D52"/>
    <mergeCell ref="D53:D54"/>
    <mergeCell ref="D59:D61"/>
    <mergeCell ref="D62:D63"/>
    <mergeCell ref="D64:D65"/>
    <mergeCell ref="D67:D69"/>
    <mergeCell ref="D71:D72"/>
    <mergeCell ref="D73:D76"/>
    <mergeCell ref="D77:D79"/>
    <mergeCell ref="D80:D81"/>
    <mergeCell ref="D82:D85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6:D107"/>
    <mergeCell ref="D108:D113"/>
    <mergeCell ref="D114:D115"/>
    <mergeCell ref="D116:D117"/>
    <mergeCell ref="D119:D120"/>
    <mergeCell ref="D121:D123"/>
    <mergeCell ref="D125:D127"/>
    <mergeCell ref="D128:D130"/>
    <mergeCell ref="D132:D133"/>
    <mergeCell ref="D135:D137"/>
    <mergeCell ref="D139:D141"/>
    <mergeCell ref="D143:D146"/>
    <mergeCell ref="D147:D148"/>
    <mergeCell ref="D150:D152"/>
    <mergeCell ref="D154:D155"/>
    <mergeCell ref="D156:D157"/>
    <mergeCell ref="D163:D165"/>
    <mergeCell ref="D166:D168"/>
    <mergeCell ref="D169:D170"/>
    <mergeCell ref="D171:D172"/>
    <mergeCell ref="D174:D175"/>
    <mergeCell ref="D179:D181"/>
    <mergeCell ref="D182:D183"/>
    <mergeCell ref="D185:D187"/>
    <mergeCell ref="D189:D190"/>
    <mergeCell ref="D194:D195"/>
    <mergeCell ref="D196:D198"/>
    <mergeCell ref="D199:D202"/>
    <mergeCell ref="D203:D204"/>
    <mergeCell ref="D205:D206"/>
    <mergeCell ref="D207:D209"/>
    <mergeCell ref="D210:D211"/>
    <mergeCell ref="D219:D221"/>
    <mergeCell ref="D222:D223"/>
    <mergeCell ref="D224:D228"/>
    <mergeCell ref="D231:D232"/>
    <mergeCell ref="D234:D235"/>
    <mergeCell ref="D236:D237"/>
    <mergeCell ref="D238:D240"/>
    <mergeCell ref="D243:D248"/>
    <mergeCell ref="D249:D254"/>
    <mergeCell ref="D257:D259"/>
    <mergeCell ref="D261:D265"/>
    <mergeCell ref="D267:D269"/>
    <mergeCell ref="D273:D274"/>
    <mergeCell ref="D275:D276"/>
    <mergeCell ref="D282:D284"/>
    <mergeCell ref="D287:D289"/>
    <mergeCell ref="D292:D294"/>
    <mergeCell ref="D295:D297"/>
    <mergeCell ref="D300:D301"/>
    <mergeCell ref="D302:D304"/>
    <mergeCell ref="D305:D307"/>
    <mergeCell ref="E3:E4"/>
    <mergeCell ref="E5:E8"/>
    <mergeCell ref="E9:E12"/>
    <mergeCell ref="E13:E15"/>
    <mergeCell ref="E16:E19"/>
    <mergeCell ref="E20:E23"/>
    <mergeCell ref="E24:E26"/>
    <mergeCell ref="E27:E30"/>
    <mergeCell ref="E31:E34"/>
    <mergeCell ref="E35:E37"/>
    <mergeCell ref="E38:E42"/>
    <mergeCell ref="E43:E46"/>
    <mergeCell ref="E47:E49"/>
    <mergeCell ref="E50:E54"/>
    <mergeCell ref="E55:E57"/>
    <mergeCell ref="E58:E61"/>
    <mergeCell ref="E62:E65"/>
    <mergeCell ref="E66:E69"/>
    <mergeCell ref="E70:E72"/>
    <mergeCell ref="E73:E76"/>
    <mergeCell ref="E77:E81"/>
    <mergeCell ref="E82:E85"/>
    <mergeCell ref="E86:E88"/>
    <mergeCell ref="E89:E92"/>
    <mergeCell ref="E93:E96"/>
    <mergeCell ref="E97:E100"/>
    <mergeCell ref="E101:E104"/>
    <mergeCell ref="E105:E107"/>
    <mergeCell ref="E108:E113"/>
    <mergeCell ref="E114:E117"/>
    <mergeCell ref="E118:E120"/>
    <mergeCell ref="E121:E123"/>
    <mergeCell ref="E124:E127"/>
    <mergeCell ref="E128:E130"/>
    <mergeCell ref="E131:E133"/>
    <mergeCell ref="E134:E137"/>
    <mergeCell ref="E138:E141"/>
    <mergeCell ref="E142:E146"/>
    <mergeCell ref="E147:E149"/>
    <mergeCell ref="E150:E152"/>
    <mergeCell ref="E153:E155"/>
    <mergeCell ref="E156:E158"/>
    <mergeCell ref="E159:E161"/>
    <mergeCell ref="E162:E165"/>
    <mergeCell ref="E166:E170"/>
    <mergeCell ref="E171:E173"/>
    <mergeCell ref="E174:E176"/>
    <mergeCell ref="E177:E178"/>
    <mergeCell ref="E179:E181"/>
    <mergeCell ref="E182:E183"/>
    <mergeCell ref="E184:E187"/>
    <mergeCell ref="E188:E190"/>
    <mergeCell ref="E191:E193"/>
    <mergeCell ref="E194:E198"/>
    <mergeCell ref="E199:E202"/>
    <mergeCell ref="E203:E206"/>
    <mergeCell ref="E207:E209"/>
    <mergeCell ref="E210:E211"/>
    <mergeCell ref="E213:E215"/>
    <mergeCell ref="E216:E218"/>
    <mergeCell ref="E219:E221"/>
    <mergeCell ref="E222:E228"/>
    <mergeCell ref="E230:E232"/>
    <mergeCell ref="E234:E235"/>
    <mergeCell ref="E236:E240"/>
    <mergeCell ref="E242:E248"/>
    <mergeCell ref="E249:E254"/>
    <mergeCell ref="E255:E259"/>
    <mergeCell ref="E260:E265"/>
    <mergeCell ref="E266:E269"/>
    <mergeCell ref="E271:E272"/>
    <mergeCell ref="E273:E274"/>
    <mergeCell ref="E275:E276"/>
    <mergeCell ref="E277:E278"/>
    <mergeCell ref="E280:E284"/>
    <mergeCell ref="E285:E289"/>
    <mergeCell ref="E290:E294"/>
    <mergeCell ref="E295:E297"/>
    <mergeCell ref="E298:E301"/>
    <mergeCell ref="E302:E304"/>
    <mergeCell ref="E305:E307"/>
    <mergeCell ref="F3:F4"/>
    <mergeCell ref="F5:F8"/>
    <mergeCell ref="F9:F12"/>
    <mergeCell ref="F13:F15"/>
    <mergeCell ref="F16:F17"/>
    <mergeCell ref="F18:F19"/>
    <mergeCell ref="F20:F23"/>
    <mergeCell ref="F25:F26"/>
    <mergeCell ref="F27:F28"/>
    <mergeCell ref="F29:F30"/>
    <mergeCell ref="F31:F32"/>
    <mergeCell ref="F33:F34"/>
    <mergeCell ref="F35:F36"/>
    <mergeCell ref="F38:F39"/>
    <mergeCell ref="F40:F42"/>
    <mergeCell ref="F43:F44"/>
    <mergeCell ref="F45:F46"/>
    <mergeCell ref="F47:F49"/>
    <mergeCell ref="F50:F54"/>
    <mergeCell ref="F55:F57"/>
    <mergeCell ref="F58:F59"/>
    <mergeCell ref="F60:F61"/>
    <mergeCell ref="F62:F65"/>
    <mergeCell ref="F66:F67"/>
    <mergeCell ref="F68:F69"/>
    <mergeCell ref="F71:F72"/>
    <mergeCell ref="F73:F76"/>
    <mergeCell ref="F77:F81"/>
    <mergeCell ref="F82:F83"/>
    <mergeCell ref="F84:F85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6:F107"/>
    <mergeCell ref="F108:F109"/>
    <mergeCell ref="F110:F113"/>
    <mergeCell ref="F114:F117"/>
    <mergeCell ref="F118:F120"/>
    <mergeCell ref="F121:F123"/>
    <mergeCell ref="F124:F127"/>
    <mergeCell ref="F128:F130"/>
    <mergeCell ref="F131:F132"/>
    <mergeCell ref="F134:F137"/>
    <mergeCell ref="F138:F141"/>
    <mergeCell ref="F143:F146"/>
    <mergeCell ref="F147:F148"/>
    <mergeCell ref="F150:F152"/>
    <mergeCell ref="F153:F155"/>
    <mergeCell ref="F156:F158"/>
    <mergeCell ref="F160:F161"/>
    <mergeCell ref="F162:F165"/>
    <mergeCell ref="F166:F170"/>
    <mergeCell ref="F171:F172"/>
    <mergeCell ref="F174:F175"/>
    <mergeCell ref="F177:F178"/>
    <mergeCell ref="F179:F180"/>
    <mergeCell ref="F182:F183"/>
    <mergeCell ref="F184:F185"/>
    <mergeCell ref="F186:F187"/>
    <mergeCell ref="F188:F190"/>
    <mergeCell ref="F191:F193"/>
    <mergeCell ref="F194:F198"/>
    <mergeCell ref="F199:F202"/>
    <mergeCell ref="F203:F206"/>
    <mergeCell ref="F207:F209"/>
    <mergeCell ref="F210:F211"/>
    <mergeCell ref="F214:F215"/>
    <mergeCell ref="F216:F218"/>
    <mergeCell ref="F219:F221"/>
    <mergeCell ref="F222:F228"/>
    <mergeCell ref="F230:F232"/>
    <mergeCell ref="F234:F235"/>
    <mergeCell ref="F236:F240"/>
    <mergeCell ref="F242:F248"/>
    <mergeCell ref="F249:F254"/>
    <mergeCell ref="F255:F259"/>
    <mergeCell ref="F260:F265"/>
    <mergeCell ref="F266:F269"/>
    <mergeCell ref="F271:F272"/>
    <mergeCell ref="F273:F274"/>
    <mergeCell ref="F280:F284"/>
    <mergeCell ref="F285:F289"/>
    <mergeCell ref="F290:F294"/>
    <mergeCell ref="F296:F297"/>
    <mergeCell ref="F298:F299"/>
    <mergeCell ref="F300:F301"/>
    <mergeCell ref="F303:F304"/>
    <mergeCell ref="F306:F307"/>
    <mergeCell ref="G3:G4"/>
    <mergeCell ref="G5:G8"/>
    <mergeCell ref="G9:G12"/>
    <mergeCell ref="G13:G15"/>
    <mergeCell ref="G16:G17"/>
    <mergeCell ref="G18:G19"/>
    <mergeCell ref="G20:G23"/>
    <mergeCell ref="G25:G26"/>
    <mergeCell ref="G27:G28"/>
    <mergeCell ref="G29:G30"/>
    <mergeCell ref="G31:G32"/>
    <mergeCell ref="G33:G34"/>
    <mergeCell ref="G35:G36"/>
    <mergeCell ref="G38:G39"/>
    <mergeCell ref="G40:G42"/>
    <mergeCell ref="G43:G44"/>
    <mergeCell ref="G45:G46"/>
    <mergeCell ref="G47:G49"/>
    <mergeCell ref="G50:G54"/>
    <mergeCell ref="G55:G57"/>
    <mergeCell ref="G58:G59"/>
    <mergeCell ref="G60:G61"/>
    <mergeCell ref="G62:G65"/>
    <mergeCell ref="G66:G67"/>
    <mergeCell ref="G68:G69"/>
    <mergeCell ref="G71:G72"/>
    <mergeCell ref="G73:G76"/>
    <mergeCell ref="G77:G81"/>
    <mergeCell ref="G82:G83"/>
    <mergeCell ref="G84:G85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6:G107"/>
    <mergeCell ref="G108:G109"/>
    <mergeCell ref="G110:G113"/>
    <mergeCell ref="G114:G117"/>
    <mergeCell ref="G118:G120"/>
    <mergeCell ref="G121:G123"/>
    <mergeCell ref="G124:G127"/>
    <mergeCell ref="G128:G130"/>
    <mergeCell ref="G131:G132"/>
    <mergeCell ref="G134:G137"/>
    <mergeCell ref="G138:G141"/>
    <mergeCell ref="G143:G146"/>
    <mergeCell ref="G147:G148"/>
    <mergeCell ref="G150:G152"/>
    <mergeCell ref="G153:G155"/>
    <mergeCell ref="G156:G158"/>
    <mergeCell ref="G160:G161"/>
    <mergeCell ref="G162:G165"/>
    <mergeCell ref="G166:G170"/>
    <mergeCell ref="G171:G172"/>
    <mergeCell ref="G174:G175"/>
    <mergeCell ref="G177:G178"/>
    <mergeCell ref="G179:G180"/>
    <mergeCell ref="G182:G183"/>
    <mergeCell ref="G184:G185"/>
    <mergeCell ref="G186:G187"/>
    <mergeCell ref="G188:G190"/>
    <mergeCell ref="G191:G193"/>
    <mergeCell ref="G194:G198"/>
    <mergeCell ref="G199:G202"/>
    <mergeCell ref="G203:G206"/>
    <mergeCell ref="G207:G209"/>
    <mergeCell ref="G210:G211"/>
    <mergeCell ref="G214:G215"/>
    <mergeCell ref="G216:G218"/>
    <mergeCell ref="G219:G221"/>
    <mergeCell ref="G222:G228"/>
    <mergeCell ref="G230:G232"/>
    <mergeCell ref="G234:G235"/>
    <mergeCell ref="G236:G240"/>
    <mergeCell ref="G242:G248"/>
    <mergeCell ref="G249:G254"/>
    <mergeCell ref="G255:G259"/>
    <mergeCell ref="G260:G265"/>
    <mergeCell ref="G266:G269"/>
    <mergeCell ref="G271:G272"/>
    <mergeCell ref="G273:G274"/>
    <mergeCell ref="G280:G284"/>
    <mergeCell ref="G285:G289"/>
    <mergeCell ref="G290:G294"/>
    <mergeCell ref="G296:G297"/>
    <mergeCell ref="G298:G299"/>
    <mergeCell ref="G300:G301"/>
    <mergeCell ref="G303:G304"/>
    <mergeCell ref="G306:G307"/>
    <mergeCell ref="H3:H4"/>
    <mergeCell ref="H5:H8"/>
    <mergeCell ref="H9:H12"/>
    <mergeCell ref="H13:H15"/>
    <mergeCell ref="H16:H19"/>
    <mergeCell ref="H20:H23"/>
    <mergeCell ref="H24:H26"/>
    <mergeCell ref="H27:H30"/>
    <mergeCell ref="H31:H34"/>
    <mergeCell ref="H35:H37"/>
    <mergeCell ref="H38:H42"/>
    <mergeCell ref="H43:H46"/>
    <mergeCell ref="H47:H49"/>
    <mergeCell ref="H50:H54"/>
    <mergeCell ref="H55:H57"/>
    <mergeCell ref="H58:H61"/>
    <mergeCell ref="H62:H65"/>
    <mergeCell ref="H66:H69"/>
    <mergeCell ref="H70:H72"/>
    <mergeCell ref="H73:H76"/>
    <mergeCell ref="H77:H81"/>
    <mergeCell ref="H82:H85"/>
    <mergeCell ref="H86:H88"/>
    <mergeCell ref="H89:H92"/>
    <mergeCell ref="H93:H96"/>
    <mergeCell ref="H97:H100"/>
    <mergeCell ref="H101:H104"/>
    <mergeCell ref="H105:H107"/>
    <mergeCell ref="H108:H113"/>
    <mergeCell ref="H114:H117"/>
    <mergeCell ref="H118:H120"/>
    <mergeCell ref="H121:H123"/>
    <mergeCell ref="H124:H127"/>
    <mergeCell ref="H128:H130"/>
    <mergeCell ref="H131:H133"/>
    <mergeCell ref="H134:H137"/>
    <mergeCell ref="H138:H141"/>
    <mergeCell ref="H142:H146"/>
    <mergeCell ref="H147:H149"/>
    <mergeCell ref="H150:H152"/>
    <mergeCell ref="H153:H155"/>
    <mergeCell ref="H156:H158"/>
    <mergeCell ref="H159:H161"/>
    <mergeCell ref="H162:H165"/>
    <mergeCell ref="H166:H170"/>
    <mergeCell ref="H171:H173"/>
    <mergeCell ref="H174:H176"/>
    <mergeCell ref="H177:H178"/>
    <mergeCell ref="H179:H181"/>
    <mergeCell ref="H182:H183"/>
    <mergeCell ref="H184:H187"/>
    <mergeCell ref="H188:H190"/>
    <mergeCell ref="H191:H193"/>
    <mergeCell ref="H194:H198"/>
    <mergeCell ref="H199:H202"/>
    <mergeCell ref="H203:H206"/>
    <mergeCell ref="H207:H209"/>
    <mergeCell ref="H210:H211"/>
    <mergeCell ref="H213:H215"/>
    <mergeCell ref="H216:H218"/>
    <mergeCell ref="H219:H221"/>
    <mergeCell ref="H222:H228"/>
    <mergeCell ref="H230:H232"/>
    <mergeCell ref="H234:H235"/>
    <mergeCell ref="H236:H240"/>
    <mergeCell ref="H242:H248"/>
    <mergeCell ref="H249:H254"/>
    <mergeCell ref="H255:H259"/>
    <mergeCell ref="H260:H265"/>
    <mergeCell ref="H266:H269"/>
    <mergeCell ref="H271:H272"/>
    <mergeCell ref="H273:H274"/>
    <mergeCell ref="H275:H276"/>
    <mergeCell ref="H277:H278"/>
    <mergeCell ref="H280:H284"/>
    <mergeCell ref="H285:H289"/>
    <mergeCell ref="H290:H294"/>
    <mergeCell ref="H295:H297"/>
    <mergeCell ref="H298:H301"/>
    <mergeCell ref="H302:H304"/>
    <mergeCell ref="H305:H307"/>
    <mergeCell ref="I3:I4"/>
    <mergeCell ref="I5:I8"/>
    <mergeCell ref="I9:I12"/>
    <mergeCell ref="I13:I15"/>
    <mergeCell ref="I16:I19"/>
    <mergeCell ref="I20:I23"/>
    <mergeCell ref="I24:I26"/>
    <mergeCell ref="I27:I30"/>
    <mergeCell ref="I31:I34"/>
    <mergeCell ref="I35:I37"/>
    <mergeCell ref="I38:I42"/>
    <mergeCell ref="I43:I46"/>
    <mergeCell ref="I47:I49"/>
    <mergeCell ref="I50:I54"/>
    <mergeCell ref="I55:I57"/>
    <mergeCell ref="I58:I61"/>
    <mergeCell ref="I62:I65"/>
    <mergeCell ref="I66:I69"/>
    <mergeCell ref="I70:I72"/>
    <mergeCell ref="I73:I76"/>
    <mergeCell ref="I77:I81"/>
    <mergeCell ref="I82:I85"/>
    <mergeCell ref="I86:I88"/>
    <mergeCell ref="I89:I92"/>
    <mergeCell ref="I93:I96"/>
    <mergeCell ref="I97:I100"/>
    <mergeCell ref="I101:I104"/>
    <mergeCell ref="I105:I107"/>
    <mergeCell ref="I108:I113"/>
    <mergeCell ref="I114:I117"/>
    <mergeCell ref="I118:I120"/>
    <mergeCell ref="I121:I123"/>
    <mergeCell ref="I124:I127"/>
    <mergeCell ref="I128:I130"/>
    <mergeCell ref="I131:I133"/>
    <mergeCell ref="I134:I137"/>
    <mergeCell ref="I138:I141"/>
    <mergeCell ref="I142:I146"/>
    <mergeCell ref="I147:I149"/>
    <mergeCell ref="I150:I152"/>
    <mergeCell ref="I153:I155"/>
    <mergeCell ref="I156:I158"/>
    <mergeCell ref="I159:I161"/>
    <mergeCell ref="I162:I165"/>
    <mergeCell ref="I166:I170"/>
    <mergeCell ref="I171:I173"/>
    <mergeCell ref="I174:I176"/>
    <mergeCell ref="I177:I178"/>
    <mergeCell ref="I179:I181"/>
    <mergeCell ref="I182:I183"/>
    <mergeCell ref="I184:I187"/>
    <mergeCell ref="I188:I190"/>
    <mergeCell ref="I191:I193"/>
    <mergeCell ref="I194:I198"/>
    <mergeCell ref="I199:I202"/>
    <mergeCell ref="I203:I206"/>
    <mergeCell ref="I207:I209"/>
    <mergeCell ref="I210:I211"/>
    <mergeCell ref="I213:I215"/>
    <mergeCell ref="I216:I218"/>
    <mergeCell ref="I219:I221"/>
    <mergeCell ref="I222:I228"/>
    <mergeCell ref="I230:I232"/>
    <mergeCell ref="I234:I235"/>
    <mergeCell ref="I236:I240"/>
    <mergeCell ref="I242:I248"/>
    <mergeCell ref="I249:I254"/>
    <mergeCell ref="I255:I259"/>
    <mergeCell ref="I260:I265"/>
    <mergeCell ref="I266:I269"/>
    <mergeCell ref="I271:I272"/>
    <mergeCell ref="I273:I274"/>
    <mergeCell ref="I275:I276"/>
    <mergeCell ref="I277:I278"/>
    <mergeCell ref="I280:I284"/>
    <mergeCell ref="I285:I289"/>
    <mergeCell ref="I290:I294"/>
    <mergeCell ref="I295:I297"/>
    <mergeCell ref="I298:I301"/>
    <mergeCell ref="I302:I304"/>
    <mergeCell ref="I305:I307"/>
    <mergeCell ref="J5:J8"/>
    <mergeCell ref="J9:J12"/>
    <mergeCell ref="J13:J15"/>
    <mergeCell ref="J16:J19"/>
    <mergeCell ref="J20:J23"/>
    <mergeCell ref="J24:J26"/>
    <mergeCell ref="J27:J30"/>
    <mergeCell ref="J31:J34"/>
    <mergeCell ref="J35:J37"/>
    <mergeCell ref="J38:J42"/>
    <mergeCell ref="J43:J46"/>
    <mergeCell ref="J47:J49"/>
    <mergeCell ref="J50:J54"/>
    <mergeCell ref="J55:J57"/>
    <mergeCell ref="J58:J61"/>
    <mergeCell ref="J62:J65"/>
    <mergeCell ref="J66:J69"/>
    <mergeCell ref="J70:J72"/>
    <mergeCell ref="J73:J76"/>
    <mergeCell ref="J77:J81"/>
    <mergeCell ref="J82:J85"/>
    <mergeCell ref="J86:J88"/>
    <mergeCell ref="J89:J92"/>
    <mergeCell ref="J93:J96"/>
    <mergeCell ref="J97:J100"/>
    <mergeCell ref="J101:J104"/>
    <mergeCell ref="J105:J107"/>
    <mergeCell ref="J108:J113"/>
    <mergeCell ref="J114:J117"/>
    <mergeCell ref="J118:J120"/>
    <mergeCell ref="J121:J123"/>
    <mergeCell ref="J124:J127"/>
    <mergeCell ref="J128:J130"/>
    <mergeCell ref="J131:J133"/>
    <mergeCell ref="J134:J137"/>
    <mergeCell ref="J138:J141"/>
    <mergeCell ref="J142:J146"/>
    <mergeCell ref="J147:J149"/>
    <mergeCell ref="J150:J152"/>
    <mergeCell ref="J153:J155"/>
    <mergeCell ref="J156:J158"/>
    <mergeCell ref="J159:J161"/>
    <mergeCell ref="J162:J165"/>
    <mergeCell ref="J166:J170"/>
    <mergeCell ref="J171:J173"/>
    <mergeCell ref="J174:J176"/>
    <mergeCell ref="J177:J178"/>
    <mergeCell ref="J179:J181"/>
    <mergeCell ref="J182:J183"/>
    <mergeCell ref="J184:J187"/>
    <mergeCell ref="J188:J190"/>
    <mergeCell ref="J191:J193"/>
    <mergeCell ref="J194:J198"/>
    <mergeCell ref="J199:J202"/>
    <mergeCell ref="J203:J206"/>
    <mergeCell ref="J207:J209"/>
    <mergeCell ref="J210:J211"/>
    <mergeCell ref="J213:J215"/>
    <mergeCell ref="J216:J218"/>
    <mergeCell ref="J219:J221"/>
    <mergeCell ref="J222:J228"/>
    <mergeCell ref="J230:J232"/>
    <mergeCell ref="J234:J235"/>
    <mergeCell ref="J236:J240"/>
    <mergeCell ref="J242:J248"/>
    <mergeCell ref="J249:J254"/>
    <mergeCell ref="J255:J259"/>
    <mergeCell ref="J260:J265"/>
    <mergeCell ref="J266:J269"/>
    <mergeCell ref="J271:J272"/>
    <mergeCell ref="J273:J274"/>
    <mergeCell ref="J275:J276"/>
    <mergeCell ref="J277:J278"/>
    <mergeCell ref="J280:J284"/>
    <mergeCell ref="J285:J289"/>
    <mergeCell ref="J290:J294"/>
    <mergeCell ref="J295:J297"/>
    <mergeCell ref="J298:J301"/>
    <mergeCell ref="J302:J304"/>
    <mergeCell ref="J305:J307"/>
    <mergeCell ref="K5:K8"/>
    <mergeCell ref="K9:K12"/>
    <mergeCell ref="K13:K15"/>
    <mergeCell ref="K16:K19"/>
    <mergeCell ref="K20:K23"/>
    <mergeCell ref="K24:K26"/>
    <mergeCell ref="K27:K30"/>
    <mergeCell ref="K31:K34"/>
    <mergeCell ref="K35:K37"/>
    <mergeCell ref="K38:K42"/>
    <mergeCell ref="K43:K46"/>
    <mergeCell ref="K47:K49"/>
    <mergeCell ref="K50:K54"/>
    <mergeCell ref="K55:K57"/>
    <mergeCell ref="K58:K61"/>
    <mergeCell ref="K62:K65"/>
    <mergeCell ref="K66:K69"/>
    <mergeCell ref="K70:K72"/>
    <mergeCell ref="K73:K76"/>
    <mergeCell ref="K77:K81"/>
    <mergeCell ref="K82:K85"/>
    <mergeCell ref="K86:K88"/>
    <mergeCell ref="K89:K92"/>
    <mergeCell ref="K93:K96"/>
    <mergeCell ref="K97:K100"/>
    <mergeCell ref="K101:K104"/>
    <mergeCell ref="K105:K107"/>
    <mergeCell ref="K108:K113"/>
    <mergeCell ref="K114:K117"/>
    <mergeCell ref="K118:K120"/>
    <mergeCell ref="K121:K123"/>
    <mergeCell ref="K124:K127"/>
    <mergeCell ref="K128:K130"/>
    <mergeCell ref="K131:K133"/>
    <mergeCell ref="K134:K137"/>
    <mergeCell ref="K138:K141"/>
    <mergeCell ref="K142:K146"/>
    <mergeCell ref="K147:K149"/>
    <mergeCell ref="K150:K152"/>
    <mergeCell ref="K153:K155"/>
    <mergeCell ref="K156:K158"/>
    <mergeCell ref="K159:K161"/>
    <mergeCell ref="K162:K165"/>
    <mergeCell ref="K166:K170"/>
    <mergeCell ref="K171:K173"/>
    <mergeCell ref="K174:K176"/>
    <mergeCell ref="K177:K178"/>
    <mergeCell ref="K179:K181"/>
    <mergeCell ref="K182:K183"/>
    <mergeCell ref="K184:K187"/>
    <mergeCell ref="K188:K190"/>
    <mergeCell ref="K191:K193"/>
    <mergeCell ref="K194:K198"/>
    <mergeCell ref="K199:K202"/>
    <mergeCell ref="K203:K206"/>
    <mergeCell ref="K207:K209"/>
    <mergeCell ref="K210:K211"/>
    <mergeCell ref="K213:K215"/>
    <mergeCell ref="K216:K218"/>
    <mergeCell ref="K219:K221"/>
    <mergeCell ref="K222:K228"/>
    <mergeCell ref="K230:K232"/>
    <mergeCell ref="K234:K235"/>
    <mergeCell ref="K236:K240"/>
    <mergeCell ref="K242:K248"/>
    <mergeCell ref="K249:K254"/>
    <mergeCell ref="K255:K259"/>
    <mergeCell ref="K260:K265"/>
    <mergeCell ref="K266:K269"/>
    <mergeCell ref="K271:K272"/>
    <mergeCell ref="K273:K274"/>
    <mergeCell ref="K275:K276"/>
    <mergeCell ref="K277:K278"/>
    <mergeCell ref="K280:K284"/>
    <mergeCell ref="K285:K289"/>
    <mergeCell ref="K290:K294"/>
    <mergeCell ref="K295:K297"/>
    <mergeCell ref="K298:K301"/>
    <mergeCell ref="K302:K304"/>
    <mergeCell ref="K305:K307"/>
    <mergeCell ref="L3:L4"/>
    <mergeCell ref="L5:L8"/>
    <mergeCell ref="L9:L12"/>
    <mergeCell ref="L13:L15"/>
    <mergeCell ref="L16:L19"/>
    <mergeCell ref="L20:L23"/>
    <mergeCell ref="L24:L26"/>
    <mergeCell ref="L27:L30"/>
    <mergeCell ref="L31:L34"/>
    <mergeCell ref="L35:L37"/>
    <mergeCell ref="L38:L42"/>
    <mergeCell ref="L43:L46"/>
    <mergeCell ref="L47:L49"/>
    <mergeCell ref="L50:L54"/>
    <mergeCell ref="L55:L57"/>
    <mergeCell ref="L58:L61"/>
    <mergeCell ref="L62:L65"/>
    <mergeCell ref="L66:L69"/>
    <mergeCell ref="L70:L72"/>
    <mergeCell ref="L73:L76"/>
    <mergeCell ref="L77:L81"/>
    <mergeCell ref="L82:L85"/>
    <mergeCell ref="L86:L88"/>
    <mergeCell ref="L89:L92"/>
    <mergeCell ref="L93:L96"/>
    <mergeCell ref="L97:L100"/>
    <mergeCell ref="L101:L104"/>
    <mergeCell ref="L105:L107"/>
    <mergeCell ref="L108:L113"/>
    <mergeCell ref="L114:L117"/>
    <mergeCell ref="L118:L120"/>
    <mergeCell ref="L121:L123"/>
    <mergeCell ref="L124:L127"/>
    <mergeCell ref="L128:L130"/>
    <mergeCell ref="L131:L133"/>
    <mergeCell ref="L134:L137"/>
    <mergeCell ref="L138:L141"/>
    <mergeCell ref="L142:L146"/>
    <mergeCell ref="L147:L149"/>
    <mergeCell ref="L150:L152"/>
    <mergeCell ref="L153:L155"/>
    <mergeCell ref="L156:L158"/>
    <mergeCell ref="L159:L161"/>
    <mergeCell ref="L162:L165"/>
    <mergeCell ref="L166:L170"/>
    <mergeCell ref="L171:L173"/>
    <mergeCell ref="L174:L176"/>
    <mergeCell ref="L177:L178"/>
    <mergeCell ref="L179:L181"/>
    <mergeCell ref="L182:L183"/>
    <mergeCell ref="L184:L187"/>
    <mergeCell ref="L188:L190"/>
    <mergeCell ref="L191:L193"/>
    <mergeCell ref="L194:L198"/>
    <mergeCell ref="L199:L202"/>
    <mergeCell ref="L203:L206"/>
    <mergeCell ref="L207:L209"/>
    <mergeCell ref="L210:L211"/>
    <mergeCell ref="L213:L215"/>
    <mergeCell ref="L216:L218"/>
    <mergeCell ref="L219:L221"/>
    <mergeCell ref="L222:L228"/>
    <mergeCell ref="L230:L232"/>
    <mergeCell ref="L234:L235"/>
    <mergeCell ref="L236:L240"/>
    <mergeCell ref="L242:L248"/>
    <mergeCell ref="L249:L254"/>
    <mergeCell ref="L255:L259"/>
    <mergeCell ref="L260:L265"/>
    <mergeCell ref="L266:L269"/>
    <mergeCell ref="L271:L272"/>
    <mergeCell ref="L273:L274"/>
    <mergeCell ref="L275:L276"/>
    <mergeCell ref="L277:L278"/>
    <mergeCell ref="L280:L284"/>
    <mergeCell ref="L285:L289"/>
    <mergeCell ref="L290:L294"/>
    <mergeCell ref="L295:L297"/>
    <mergeCell ref="L298:L301"/>
    <mergeCell ref="L302:L304"/>
    <mergeCell ref="L305:L307"/>
  </mergeCells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view="pageBreakPreview" zoomScaleNormal="100" topLeftCell="A9" workbookViewId="0">
      <selection activeCell="Q31" sqref="Q31"/>
    </sheetView>
  </sheetViews>
  <sheetFormatPr defaultColWidth="9" defaultRowHeight="12"/>
  <cols>
    <col min="1" max="1" width="4.375" style="24" customWidth="1"/>
    <col min="2" max="2" width="21.25" style="24" customWidth="1"/>
    <col min="3" max="3" width="11.375" style="24" customWidth="1"/>
    <col min="4" max="4" width="14.625" style="24" customWidth="1"/>
    <col min="5" max="5" width="9.625" style="24" customWidth="1"/>
    <col min="6" max="6" width="11.5" style="24" customWidth="1"/>
    <col min="7" max="7" width="12" style="24" customWidth="1"/>
    <col min="8" max="8" width="13.75" style="24" customWidth="1"/>
    <col min="9" max="9" width="8.875" style="24" customWidth="1"/>
    <col min="10" max="10" width="11.625" style="24" customWidth="1"/>
    <col min="11" max="11" width="8.25" style="24" customWidth="1"/>
    <col min="12" max="12" width="7.25" style="24" customWidth="1"/>
    <col min="13" max="13" width="8.875" style="24" customWidth="1"/>
    <col min="14" max="16384" width="9" style="24"/>
  </cols>
  <sheetData>
    <row r="1" ht="40" customHeight="1" spans="1:13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9" customFormat="1" ht="30" customHeight="1" spans="1:13">
      <c r="A2" s="25" t="s">
        <v>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0" customFormat="1" ht="20" customHeight="1" spans="1:13">
      <c r="A3" s="26" t="s">
        <v>2</v>
      </c>
      <c r="B3" s="26" t="s">
        <v>3</v>
      </c>
      <c r="C3" s="26" t="s">
        <v>256</v>
      </c>
      <c r="D3" s="26" t="s">
        <v>257</v>
      </c>
      <c r="E3" s="26" t="s">
        <v>258</v>
      </c>
      <c r="F3" s="26" t="s">
        <v>259</v>
      </c>
      <c r="G3" s="26" t="s">
        <v>260</v>
      </c>
      <c r="H3" s="26" t="s">
        <v>261</v>
      </c>
      <c r="I3" s="26" t="s">
        <v>262</v>
      </c>
      <c r="J3" s="15" t="s">
        <v>74</v>
      </c>
      <c r="K3" s="15" t="s">
        <v>75</v>
      </c>
      <c r="L3" s="15"/>
      <c r="M3" s="16" t="s">
        <v>11</v>
      </c>
    </row>
    <row r="4" s="21" customFormat="1" ht="20" customHeight="1" spans="1:13">
      <c r="A4" s="26"/>
      <c r="B4" s="26"/>
      <c r="C4" s="26"/>
      <c r="D4" s="26"/>
      <c r="E4" s="26"/>
      <c r="F4" s="26"/>
      <c r="G4" s="26"/>
      <c r="H4" s="26"/>
      <c r="I4" s="26"/>
      <c r="J4" s="15"/>
      <c r="K4" s="15" t="s">
        <v>18</v>
      </c>
      <c r="L4" s="16" t="s">
        <v>19</v>
      </c>
      <c r="M4" s="16"/>
    </row>
    <row r="5" s="22" customFormat="1" spans="1:13">
      <c r="A5" s="27">
        <f>COUNTA($C$5:C5)</f>
        <v>1</v>
      </c>
      <c r="B5" s="28" t="s">
        <v>44</v>
      </c>
      <c r="C5" s="28" t="s">
        <v>263</v>
      </c>
      <c r="D5" s="28" t="s">
        <v>264</v>
      </c>
      <c r="E5" s="28" t="s">
        <v>265</v>
      </c>
      <c r="F5" s="28">
        <v>10000</v>
      </c>
      <c r="G5" s="29" t="s">
        <v>266</v>
      </c>
      <c r="H5" s="28" t="s">
        <v>267</v>
      </c>
      <c r="I5" s="29">
        <v>10000</v>
      </c>
      <c r="J5" s="29">
        <f t="shared" ref="J5:J40" si="0">I5/2</f>
        <v>5000</v>
      </c>
      <c r="K5" s="29">
        <f t="shared" ref="K5:K40" si="1">I5/4</f>
        <v>2500</v>
      </c>
      <c r="L5" s="29">
        <f t="shared" ref="L5:L41" si="2">I5/4</f>
        <v>2500</v>
      </c>
      <c r="M5" s="29">
        <f t="shared" ref="M5:M40" si="3">J5+K5+L5</f>
        <v>10000</v>
      </c>
    </row>
    <row r="6" s="22" customFormat="1" spans="1:13">
      <c r="A6" s="27"/>
      <c r="B6" s="28"/>
      <c r="C6" s="28"/>
      <c r="D6" s="28"/>
      <c r="E6" s="28"/>
      <c r="F6" s="28"/>
      <c r="G6" s="29"/>
      <c r="H6" s="28"/>
      <c r="I6" s="29"/>
      <c r="J6" s="29"/>
      <c r="K6" s="29"/>
      <c r="L6" s="29"/>
      <c r="M6" s="29"/>
    </row>
    <row r="7" s="22" customFormat="1" spans="1:13">
      <c r="A7" s="27"/>
      <c r="B7" s="28"/>
      <c r="C7" s="28"/>
      <c r="D7" s="28"/>
      <c r="E7" s="28"/>
      <c r="F7" s="28"/>
      <c r="G7" s="29"/>
      <c r="H7" s="28"/>
      <c r="I7" s="29"/>
      <c r="J7" s="29"/>
      <c r="K7" s="29"/>
      <c r="L7" s="29"/>
      <c r="M7" s="29"/>
    </row>
    <row r="8" s="22" customFormat="1" spans="1:13">
      <c r="A8" s="27">
        <f>COUNTA($C$5:C8)</f>
        <v>2</v>
      </c>
      <c r="B8" s="28"/>
      <c r="C8" s="30" t="s">
        <v>268</v>
      </c>
      <c r="D8" s="30" t="s">
        <v>264</v>
      </c>
      <c r="E8" s="28" t="s">
        <v>269</v>
      </c>
      <c r="F8" s="28">
        <v>20000</v>
      </c>
      <c r="G8" s="28" t="s">
        <v>270</v>
      </c>
      <c r="H8" s="28" t="s">
        <v>271</v>
      </c>
      <c r="I8" s="29">
        <v>10000</v>
      </c>
      <c r="J8" s="29">
        <f t="shared" si="0"/>
        <v>5000</v>
      </c>
      <c r="K8" s="29">
        <f t="shared" si="1"/>
        <v>2500</v>
      </c>
      <c r="L8" s="29">
        <f t="shared" si="2"/>
        <v>2500</v>
      </c>
      <c r="M8" s="29">
        <f t="shared" si="3"/>
        <v>10000</v>
      </c>
    </row>
    <row r="9" s="22" customFormat="1" spans="1:13">
      <c r="A9" s="27"/>
      <c r="B9" s="28"/>
      <c r="C9" s="30"/>
      <c r="D9" s="30"/>
      <c r="E9" s="28"/>
      <c r="F9" s="28"/>
      <c r="G9" s="28"/>
      <c r="H9" s="28"/>
      <c r="I9" s="29"/>
      <c r="J9" s="29"/>
      <c r="K9" s="29"/>
      <c r="L9" s="29"/>
      <c r="M9" s="29"/>
    </row>
    <row r="10" s="22" customFormat="1" spans="1:13">
      <c r="A10" s="27"/>
      <c r="B10" s="28"/>
      <c r="C10" s="30"/>
      <c r="D10" s="30"/>
      <c r="E10" s="28"/>
      <c r="F10" s="28"/>
      <c r="G10" s="28"/>
      <c r="H10" s="28"/>
      <c r="I10" s="29"/>
      <c r="J10" s="29"/>
      <c r="K10" s="29"/>
      <c r="L10" s="29"/>
      <c r="M10" s="29"/>
    </row>
    <row r="11" s="23" customFormat="1" spans="1:13">
      <c r="A11" s="27">
        <f>COUNTA($C$5:C11)</f>
        <v>3</v>
      </c>
      <c r="B11" s="28"/>
      <c r="C11" s="30" t="s">
        <v>272</v>
      </c>
      <c r="D11" s="30" t="s">
        <v>264</v>
      </c>
      <c r="E11" s="29" t="s">
        <v>273</v>
      </c>
      <c r="F11" s="29">
        <v>18000</v>
      </c>
      <c r="G11" s="29" t="s">
        <v>274</v>
      </c>
      <c r="H11" s="29" t="s">
        <v>160</v>
      </c>
      <c r="I11" s="29">
        <v>10000</v>
      </c>
      <c r="J11" s="29">
        <f t="shared" si="0"/>
        <v>5000</v>
      </c>
      <c r="K11" s="29">
        <f t="shared" si="1"/>
        <v>2500</v>
      </c>
      <c r="L11" s="29">
        <f t="shared" si="2"/>
        <v>2500</v>
      </c>
      <c r="M11" s="29">
        <f t="shared" si="3"/>
        <v>10000</v>
      </c>
    </row>
    <row r="12" s="23" customFormat="1" spans="1:13">
      <c r="A12" s="27"/>
      <c r="B12" s="28"/>
      <c r="C12" s="30"/>
      <c r="D12" s="30"/>
      <c r="E12" s="29"/>
      <c r="F12" s="29"/>
      <c r="G12" s="29"/>
      <c r="H12" s="29"/>
      <c r="I12" s="29"/>
      <c r="J12" s="29"/>
      <c r="K12" s="29"/>
      <c r="L12" s="29"/>
      <c r="M12" s="29"/>
    </row>
    <row r="13" s="23" customFormat="1" spans="1:13">
      <c r="A13" s="27"/>
      <c r="B13" s="28"/>
      <c r="C13" s="30"/>
      <c r="D13" s="30"/>
      <c r="E13" s="29"/>
      <c r="F13" s="29"/>
      <c r="G13" s="29"/>
      <c r="H13" s="29"/>
      <c r="I13" s="29"/>
      <c r="J13" s="29"/>
      <c r="K13" s="29"/>
      <c r="L13" s="29"/>
      <c r="M13" s="29"/>
    </row>
    <row r="14" s="23" customFormat="1" spans="1:13">
      <c r="A14" s="27">
        <f>COUNTA($C$5:C14)</f>
        <v>4</v>
      </c>
      <c r="B14" s="28"/>
      <c r="C14" s="29" t="s">
        <v>275</v>
      </c>
      <c r="D14" s="29" t="s">
        <v>264</v>
      </c>
      <c r="E14" s="29" t="s">
        <v>26</v>
      </c>
      <c r="F14" s="29" t="s">
        <v>26</v>
      </c>
      <c r="G14" s="29" t="s">
        <v>265</v>
      </c>
      <c r="H14" s="29" t="s">
        <v>184</v>
      </c>
      <c r="I14" s="29">
        <v>10000</v>
      </c>
      <c r="J14" s="29">
        <f t="shared" si="0"/>
        <v>5000</v>
      </c>
      <c r="K14" s="29">
        <f t="shared" si="1"/>
        <v>2500</v>
      </c>
      <c r="L14" s="29">
        <f t="shared" si="2"/>
        <v>2500</v>
      </c>
      <c r="M14" s="29">
        <f t="shared" si="3"/>
        <v>10000</v>
      </c>
    </row>
    <row r="15" s="23" customFormat="1" spans="1:13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="23" customFormat="1" spans="1:13">
      <c r="A16" s="27">
        <f>COUNTA($C$5:C16)</f>
        <v>5</v>
      </c>
      <c r="B16" s="28"/>
      <c r="C16" s="30" t="s">
        <v>276</v>
      </c>
      <c r="D16" s="30" t="s">
        <v>264</v>
      </c>
      <c r="E16" s="29" t="s">
        <v>265</v>
      </c>
      <c r="F16" s="29">
        <v>10000</v>
      </c>
      <c r="G16" s="29" t="s">
        <v>266</v>
      </c>
      <c r="H16" s="29" t="s">
        <v>277</v>
      </c>
      <c r="I16" s="29">
        <v>10000</v>
      </c>
      <c r="J16" s="29">
        <f t="shared" si="0"/>
        <v>5000</v>
      </c>
      <c r="K16" s="29">
        <f t="shared" si="1"/>
        <v>2500</v>
      </c>
      <c r="L16" s="29">
        <f t="shared" si="2"/>
        <v>2500</v>
      </c>
      <c r="M16" s="29">
        <f t="shared" si="3"/>
        <v>10000</v>
      </c>
    </row>
    <row r="17" s="23" customFormat="1" spans="1:13">
      <c r="A17" s="27"/>
      <c r="B17" s="28"/>
      <c r="C17" s="30"/>
      <c r="D17" s="30"/>
      <c r="E17" s="29"/>
      <c r="F17" s="29"/>
      <c r="G17" s="29"/>
      <c r="H17" s="29"/>
      <c r="I17" s="29"/>
      <c r="J17" s="29"/>
      <c r="K17" s="29"/>
      <c r="L17" s="29"/>
      <c r="M17" s="29"/>
    </row>
    <row r="18" s="23" customFormat="1" spans="1:13">
      <c r="A18" s="27"/>
      <c r="B18" s="28"/>
      <c r="C18" s="30"/>
      <c r="D18" s="30"/>
      <c r="E18" s="29"/>
      <c r="F18" s="29"/>
      <c r="G18" s="29"/>
      <c r="H18" s="29"/>
      <c r="I18" s="29"/>
      <c r="J18" s="29"/>
      <c r="K18" s="29"/>
      <c r="L18" s="29"/>
      <c r="M18" s="29"/>
    </row>
    <row r="19" s="23" customFormat="1" spans="1:13">
      <c r="A19" s="27">
        <f>COUNTA($C$5:C19)</f>
        <v>6</v>
      </c>
      <c r="B19" s="28"/>
      <c r="C19" s="30" t="s">
        <v>278</v>
      </c>
      <c r="D19" s="30" t="s">
        <v>279</v>
      </c>
      <c r="E19" s="29" t="s">
        <v>280</v>
      </c>
      <c r="F19" s="29">
        <v>25000</v>
      </c>
      <c r="G19" s="29" t="s">
        <v>270</v>
      </c>
      <c r="H19" s="29" t="s">
        <v>281</v>
      </c>
      <c r="I19" s="29">
        <v>12500</v>
      </c>
      <c r="J19" s="29">
        <f t="shared" si="0"/>
        <v>6250</v>
      </c>
      <c r="K19" s="29">
        <f t="shared" si="1"/>
        <v>3125</v>
      </c>
      <c r="L19" s="29">
        <f t="shared" si="2"/>
        <v>3125</v>
      </c>
      <c r="M19" s="29">
        <f t="shared" si="3"/>
        <v>12500</v>
      </c>
    </row>
    <row r="20" s="23" customFormat="1" spans="1:13">
      <c r="A20" s="27"/>
      <c r="B20" s="28"/>
      <c r="C20" s="30"/>
      <c r="D20" s="30"/>
      <c r="E20" s="29"/>
      <c r="F20" s="29"/>
      <c r="G20" s="29"/>
      <c r="H20" s="29"/>
      <c r="I20" s="29"/>
      <c r="J20" s="29"/>
      <c r="K20" s="29"/>
      <c r="L20" s="29"/>
      <c r="M20" s="29"/>
    </row>
    <row r="21" s="23" customFormat="1" spans="1:13">
      <c r="A21" s="27"/>
      <c r="B21" s="28"/>
      <c r="C21" s="30"/>
      <c r="D21" s="30"/>
      <c r="E21" s="29"/>
      <c r="F21" s="29"/>
      <c r="G21" s="29"/>
      <c r="H21" s="29"/>
      <c r="I21" s="29"/>
      <c r="J21" s="29"/>
      <c r="K21" s="29"/>
      <c r="L21" s="29"/>
      <c r="M21" s="29"/>
    </row>
    <row r="22" s="23" customFormat="1" spans="1:13">
      <c r="A22" s="27">
        <f>COUNTA($C$5:C22)</f>
        <v>7</v>
      </c>
      <c r="B22" s="28"/>
      <c r="C22" s="31" t="s">
        <v>282</v>
      </c>
      <c r="D22" s="29" t="s">
        <v>264</v>
      </c>
      <c r="E22" s="29" t="s">
        <v>26</v>
      </c>
      <c r="F22" s="29" t="s">
        <v>26</v>
      </c>
      <c r="G22" s="29" t="s">
        <v>265</v>
      </c>
      <c r="H22" s="29" t="s">
        <v>184</v>
      </c>
      <c r="I22" s="29">
        <v>10000</v>
      </c>
      <c r="J22" s="29">
        <f t="shared" si="0"/>
        <v>5000</v>
      </c>
      <c r="K22" s="29">
        <f t="shared" si="1"/>
        <v>2500</v>
      </c>
      <c r="L22" s="29">
        <f t="shared" si="2"/>
        <v>2500</v>
      </c>
      <c r="M22" s="29">
        <f t="shared" si="3"/>
        <v>10000</v>
      </c>
    </row>
    <row r="23" s="23" customFormat="1" spans="1:13">
      <c r="A23" s="27"/>
      <c r="B23" s="28"/>
      <c r="C23" s="31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="23" customFormat="1" spans="1:13">
      <c r="A24" s="27">
        <f>COUNTA($C$5:C24)</f>
        <v>8</v>
      </c>
      <c r="B24" s="28"/>
      <c r="C24" s="31" t="s">
        <v>283</v>
      </c>
      <c r="D24" s="29" t="s">
        <v>264</v>
      </c>
      <c r="E24" s="29" t="s">
        <v>26</v>
      </c>
      <c r="F24" s="29" t="s">
        <v>26</v>
      </c>
      <c r="G24" s="29" t="s">
        <v>265</v>
      </c>
      <c r="H24" s="29" t="s">
        <v>284</v>
      </c>
      <c r="I24" s="29">
        <v>10000</v>
      </c>
      <c r="J24" s="29">
        <f t="shared" si="0"/>
        <v>5000</v>
      </c>
      <c r="K24" s="29">
        <f t="shared" si="1"/>
        <v>2500</v>
      </c>
      <c r="L24" s="29">
        <f t="shared" si="2"/>
        <v>2500</v>
      </c>
      <c r="M24" s="29">
        <f t="shared" si="3"/>
        <v>10000</v>
      </c>
    </row>
    <row r="25" s="23" customFormat="1" spans="1:13">
      <c r="A25" s="27"/>
      <c r="B25" s="28"/>
      <c r="C25" s="31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="23" customFormat="1" spans="1:13">
      <c r="A26" s="27"/>
      <c r="B26" s="28"/>
      <c r="C26" s="31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="23" customFormat="1" spans="1:13">
      <c r="A27" s="27"/>
      <c r="B27" s="28"/>
      <c r="C27" s="31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="23" customFormat="1" ht="26" customHeight="1" spans="1:13">
      <c r="A28" s="32" t="s">
        <v>47</v>
      </c>
      <c r="B28" s="32"/>
      <c r="C28" s="32"/>
      <c r="D28" s="32"/>
      <c r="E28" s="32"/>
      <c r="F28" s="32"/>
      <c r="G28" s="32"/>
      <c r="H28" s="32"/>
      <c r="I28" s="34">
        <f>SUM(I5:I27)</f>
        <v>82500</v>
      </c>
      <c r="J28" s="34">
        <f>SUM(J5:J27)</f>
        <v>41250</v>
      </c>
      <c r="K28" s="34">
        <f>SUM(K5:K27)</f>
        <v>20625</v>
      </c>
      <c r="L28" s="34">
        <f>SUM(L5:L27)</f>
        <v>20625</v>
      </c>
      <c r="M28" s="34">
        <f>SUM(M5:M27)</f>
        <v>82500</v>
      </c>
    </row>
    <row r="29" s="23" customFormat="1" ht="20" customHeight="1" spans="1:13">
      <c r="A29" s="27">
        <f>COUNTA($C$5:C29)</f>
        <v>9</v>
      </c>
      <c r="B29" s="33" t="s">
        <v>61</v>
      </c>
      <c r="C29" s="33" t="s">
        <v>285</v>
      </c>
      <c r="D29" s="33" t="s">
        <v>286</v>
      </c>
      <c r="E29" s="29" t="s">
        <v>26</v>
      </c>
      <c r="F29" s="29" t="s">
        <v>26</v>
      </c>
      <c r="G29" s="29" t="s">
        <v>269</v>
      </c>
      <c r="H29" s="29" t="s">
        <v>287</v>
      </c>
      <c r="I29" s="29">
        <v>17500</v>
      </c>
      <c r="J29" s="29">
        <f>I29/2</f>
        <v>8750</v>
      </c>
      <c r="K29" s="29">
        <f>I29/4</f>
        <v>4375</v>
      </c>
      <c r="L29" s="29">
        <f t="shared" si="2"/>
        <v>4375</v>
      </c>
      <c r="M29" s="29">
        <f>J29+K29+L29</f>
        <v>17500</v>
      </c>
    </row>
    <row r="30" s="23" customFormat="1" ht="15" customHeight="1" spans="1:13">
      <c r="A30" s="27"/>
      <c r="B30" s="33"/>
      <c r="C30" s="33"/>
      <c r="D30" s="33"/>
      <c r="E30" s="29"/>
      <c r="F30" s="29"/>
      <c r="G30" s="29"/>
      <c r="H30" s="29"/>
      <c r="I30" s="29"/>
      <c r="J30" s="29"/>
      <c r="K30" s="29"/>
      <c r="L30" s="29"/>
      <c r="M30" s="29"/>
    </row>
    <row r="31" s="23" customFormat="1" ht="16" customHeight="1" spans="1:13">
      <c r="A31" s="27">
        <f>COUNTA($C$5:C31)</f>
        <v>10</v>
      </c>
      <c r="B31" s="33"/>
      <c r="C31" s="29" t="s">
        <v>288</v>
      </c>
      <c r="D31" s="29" t="s">
        <v>264</v>
      </c>
      <c r="E31" s="29" t="s">
        <v>26</v>
      </c>
      <c r="F31" s="29" t="s">
        <v>26</v>
      </c>
      <c r="G31" s="29" t="s">
        <v>269</v>
      </c>
      <c r="H31" s="29" t="s">
        <v>289</v>
      </c>
      <c r="I31" s="29">
        <v>20000</v>
      </c>
      <c r="J31" s="29">
        <f>I31/2</f>
        <v>10000</v>
      </c>
      <c r="K31" s="29">
        <f>I31/4</f>
        <v>5000</v>
      </c>
      <c r="L31" s="29">
        <f t="shared" si="2"/>
        <v>5000</v>
      </c>
      <c r="M31" s="29">
        <f>J31+K31+L31</f>
        <v>20000</v>
      </c>
    </row>
    <row r="32" s="23" customFormat="1" ht="16" customHeight="1" spans="1:13">
      <c r="A32" s="27"/>
      <c r="B32" s="3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="23" customFormat="1" spans="1:13">
      <c r="A33" s="27">
        <f>COUNTA($C$5:C33)</f>
        <v>11</v>
      </c>
      <c r="B33" s="33"/>
      <c r="C33" s="33" t="s">
        <v>290</v>
      </c>
      <c r="D33" s="33" t="s">
        <v>264</v>
      </c>
      <c r="E33" s="29" t="s">
        <v>26</v>
      </c>
      <c r="F33" s="29" t="s">
        <v>26</v>
      </c>
      <c r="G33" s="29" t="s">
        <v>273</v>
      </c>
      <c r="H33" s="29" t="s">
        <v>291</v>
      </c>
      <c r="I33" s="29">
        <v>22500</v>
      </c>
      <c r="J33" s="29">
        <f>I33/2</f>
        <v>11250</v>
      </c>
      <c r="K33" s="29">
        <f>I33/4</f>
        <v>5625</v>
      </c>
      <c r="L33" s="29">
        <f t="shared" si="2"/>
        <v>5625</v>
      </c>
      <c r="M33" s="29">
        <f>J33+K33+L33</f>
        <v>22500</v>
      </c>
    </row>
    <row r="34" s="23" customFormat="1" spans="1:13">
      <c r="A34" s="27"/>
      <c r="B34" s="33"/>
      <c r="C34" s="33"/>
      <c r="D34" s="33"/>
      <c r="E34" s="29"/>
      <c r="F34" s="29"/>
      <c r="G34" s="29"/>
      <c r="H34" s="29"/>
      <c r="I34" s="29"/>
      <c r="J34" s="29"/>
      <c r="K34" s="29"/>
      <c r="L34" s="29"/>
      <c r="M34" s="29"/>
    </row>
    <row r="35" s="23" customFormat="1" ht="4" customHeight="1" spans="1:13">
      <c r="A35" s="27"/>
      <c r="B35" s="33"/>
      <c r="C35" s="33"/>
      <c r="D35" s="33"/>
      <c r="E35" s="29"/>
      <c r="F35" s="29"/>
      <c r="G35" s="29"/>
      <c r="H35" s="29"/>
      <c r="I35" s="29"/>
      <c r="J35" s="29"/>
      <c r="K35" s="29"/>
      <c r="L35" s="29"/>
      <c r="M35" s="29"/>
    </row>
    <row r="36" s="23" customFormat="1" spans="1:13">
      <c r="A36" s="27">
        <f>COUNTA($C$5:C36)</f>
        <v>12</v>
      </c>
      <c r="B36" s="33"/>
      <c r="C36" s="28" t="s">
        <v>292</v>
      </c>
      <c r="D36" s="29" t="s">
        <v>264</v>
      </c>
      <c r="E36" s="29" t="s">
        <v>26</v>
      </c>
      <c r="F36" s="29" t="s">
        <v>26</v>
      </c>
      <c r="G36" s="29" t="s">
        <v>265</v>
      </c>
      <c r="H36" s="29" t="s">
        <v>293</v>
      </c>
      <c r="I36" s="29">
        <v>10000</v>
      </c>
      <c r="J36" s="29">
        <f>I36/2</f>
        <v>5000</v>
      </c>
      <c r="K36" s="29">
        <f>I36/4</f>
        <v>2500</v>
      </c>
      <c r="L36" s="29">
        <f t="shared" si="2"/>
        <v>2500</v>
      </c>
      <c r="M36" s="29">
        <f>J36+K36+L36</f>
        <v>10000</v>
      </c>
    </row>
    <row r="37" s="23" customFormat="1" spans="1:13">
      <c r="A37" s="27"/>
      <c r="B37" s="33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="23" customFormat="1" ht="21" customHeight="1" spans="1:13">
      <c r="A38" s="32" t="s">
        <v>62</v>
      </c>
      <c r="B38" s="32"/>
      <c r="C38" s="32"/>
      <c r="D38" s="32"/>
      <c r="E38" s="32"/>
      <c r="F38" s="32"/>
      <c r="G38" s="32"/>
      <c r="H38" s="32"/>
      <c r="I38" s="34">
        <f>SUM(I29:I37)</f>
        <v>70000</v>
      </c>
      <c r="J38" s="34">
        <f>SUM(J29:J37)</f>
        <v>35000</v>
      </c>
      <c r="K38" s="34">
        <f>SUM(K29:K37)</f>
        <v>17500</v>
      </c>
      <c r="L38" s="34">
        <f>SUM(L29:L37)</f>
        <v>17500</v>
      </c>
      <c r="M38" s="34">
        <f>SUM(M29:M37)</f>
        <v>70000</v>
      </c>
    </row>
    <row r="39" s="23" customFormat="1" spans="1:13">
      <c r="A39" s="27">
        <f>COUNTA($C$5:C39)</f>
        <v>13</v>
      </c>
      <c r="B39" s="28" t="s">
        <v>51</v>
      </c>
      <c r="C39" s="28" t="s">
        <v>294</v>
      </c>
      <c r="D39" s="29" t="s">
        <v>264</v>
      </c>
      <c r="E39" s="29" t="s">
        <v>26</v>
      </c>
      <c r="F39" s="29" t="s">
        <v>26</v>
      </c>
      <c r="G39" s="29" t="s">
        <v>295</v>
      </c>
      <c r="H39" s="29" t="s">
        <v>252</v>
      </c>
      <c r="I39" s="29">
        <v>40000</v>
      </c>
      <c r="J39" s="29">
        <f>I39/2</f>
        <v>20000</v>
      </c>
      <c r="K39" s="29">
        <f>I39/4</f>
        <v>10000</v>
      </c>
      <c r="L39" s="29">
        <f>I39/4</f>
        <v>10000</v>
      </c>
      <c r="M39" s="29">
        <f>J39+K39+L39</f>
        <v>40000</v>
      </c>
    </row>
    <row r="40" s="23" customFormat="1" spans="1:13">
      <c r="A40" s="27"/>
      <c r="B40" s="28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="23" customFormat="1" spans="1:13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="23" customFormat="1" spans="1:13">
      <c r="A42" s="27"/>
      <c r="B42" s="28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="23" customFormat="1" ht="30" customHeight="1" spans="1:13">
      <c r="A43" s="32" t="s">
        <v>52</v>
      </c>
      <c r="B43" s="32"/>
      <c r="C43" s="32"/>
      <c r="D43" s="32"/>
      <c r="E43" s="32"/>
      <c r="F43" s="32"/>
      <c r="G43" s="32"/>
      <c r="H43" s="32"/>
      <c r="I43" s="32">
        <f>I39</f>
        <v>40000</v>
      </c>
      <c r="J43" s="32">
        <f>J39</f>
        <v>20000</v>
      </c>
      <c r="K43" s="32">
        <f>K39</f>
        <v>10000</v>
      </c>
      <c r="L43" s="32">
        <f>L39</f>
        <v>10000</v>
      </c>
      <c r="M43" s="32">
        <f>M39</f>
        <v>40000</v>
      </c>
    </row>
    <row r="44" s="23" customFormat="1" ht="30" customHeight="1" spans="1:13">
      <c r="A44" s="32" t="s">
        <v>296</v>
      </c>
      <c r="B44" s="32"/>
      <c r="C44" s="32"/>
      <c r="D44" s="32"/>
      <c r="E44" s="32"/>
      <c r="F44" s="32"/>
      <c r="G44" s="32"/>
      <c r="H44" s="32"/>
      <c r="I44" s="32">
        <f>I28+I38+I43</f>
        <v>192500</v>
      </c>
      <c r="J44" s="32">
        <f>J28+J38+J43</f>
        <v>96250</v>
      </c>
      <c r="K44" s="32">
        <f>K28+K38+K43</f>
        <v>48125</v>
      </c>
      <c r="L44" s="32">
        <f>L28+L38+L43</f>
        <v>48125</v>
      </c>
      <c r="M44" s="32">
        <f>M28+M38+M43</f>
        <v>192500</v>
      </c>
    </row>
    <row r="45" s="22" customFormat="1" ht="15" spans="9:13">
      <c r="I45" s="22" t="s">
        <v>297</v>
      </c>
      <c r="L45" s="18" t="s">
        <v>254</v>
      </c>
      <c r="M45" s="18"/>
    </row>
    <row r="46" s="22" customFormat="1" ht="13.5" spans="10:13">
      <c r="J46" s="14"/>
      <c r="K46" s="14"/>
      <c r="L46" s="14"/>
      <c r="M46" s="14"/>
    </row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</sheetData>
  <mergeCells count="178">
    <mergeCell ref="A1:M1"/>
    <mergeCell ref="A2:M2"/>
    <mergeCell ref="K3:L3"/>
    <mergeCell ref="A28:H28"/>
    <mergeCell ref="A38:H38"/>
    <mergeCell ref="A43:H43"/>
    <mergeCell ref="A44:H44"/>
    <mergeCell ref="L45:M45"/>
    <mergeCell ref="A3:A4"/>
    <mergeCell ref="A5:A7"/>
    <mergeCell ref="A8:A10"/>
    <mergeCell ref="A11:A13"/>
    <mergeCell ref="A14:A15"/>
    <mergeCell ref="A16:A18"/>
    <mergeCell ref="A19:A21"/>
    <mergeCell ref="A22:A23"/>
    <mergeCell ref="A24:A27"/>
    <mergeCell ref="A29:A30"/>
    <mergeCell ref="A31:A32"/>
    <mergeCell ref="A33:A35"/>
    <mergeCell ref="A36:A37"/>
    <mergeCell ref="A39:A42"/>
    <mergeCell ref="B3:B4"/>
    <mergeCell ref="B5:B27"/>
    <mergeCell ref="B29:B37"/>
    <mergeCell ref="B39:B42"/>
    <mergeCell ref="C3:C4"/>
    <mergeCell ref="C5:C7"/>
    <mergeCell ref="C8:C10"/>
    <mergeCell ref="C11:C13"/>
    <mergeCell ref="C14:C15"/>
    <mergeCell ref="C16:C18"/>
    <mergeCell ref="C19:C21"/>
    <mergeCell ref="C22:C23"/>
    <mergeCell ref="C24:C27"/>
    <mergeCell ref="C29:C30"/>
    <mergeCell ref="C31:C32"/>
    <mergeCell ref="C33:C35"/>
    <mergeCell ref="C36:C37"/>
    <mergeCell ref="C39:C42"/>
    <mergeCell ref="D3:D4"/>
    <mergeCell ref="D5:D7"/>
    <mergeCell ref="D8:D10"/>
    <mergeCell ref="D11:D13"/>
    <mergeCell ref="D14:D15"/>
    <mergeCell ref="D16:D18"/>
    <mergeCell ref="D19:D21"/>
    <mergeCell ref="D22:D23"/>
    <mergeCell ref="D24:D27"/>
    <mergeCell ref="D29:D30"/>
    <mergeCell ref="D31:D32"/>
    <mergeCell ref="D33:D35"/>
    <mergeCell ref="D36:D37"/>
    <mergeCell ref="D39:D42"/>
    <mergeCell ref="E3:E4"/>
    <mergeCell ref="E5:E7"/>
    <mergeCell ref="E8:E10"/>
    <mergeCell ref="E11:E13"/>
    <mergeCell ref="E14:E15"/>
    <mergeCell ref="E16:E18"/>
    <mergeCell ref="E19:E21"/>
    <mergeCell ref="E22:E23"/>
    <mergeCell ref="E24:E27"/>
    <mergeCell ref="E29:E30"/>
    <mergeCell ref="E31:E32"/>
    <mergeCell ref="E33:E35"/>
    <mergeCell ref="E36:E37"/>
    <mergeCell ref="E39:E42"/>
    <mergeCell ref="F3:F4"/>
    <mergeCell ref="F5:F7"/>
    <mergeCell ref="F8:F10"/>
    <mergeCell ref="F11:F13"/>
    <mergeCell ref="F14:F15"/>
    <mergeCell ref="F16:F18"/>
    <mergeCell ref="F19:F21"/>
    <mergeCell ref="F22:F23"/>
    <mergeCell ref="F24:F27"/>
    <mergeCell ref="F29:F30"/>
    <mergeCell ref="F31:F32"/>
    <mergeCell ref="F33:F35"/>
    <mergeCell ref="F36:F37"/>
    <mergeCell ref="F39:F42"/>
    <mergeCell ref="G3:G4"/>
    <mergeCell ref="G5:G7"/>
    <mergeCell ref="G8:G10"/>
    <mergeCell ref="G11:G13"/>
    <mergeCell ref="G14:G15"/>
    <mergeCell ref="G16:G18"/>
    <mergeCell ref="G19:G21"/>
    <mergeCell ref="G22:G23"/>
    <mergeCell ref="G24:G27"/>
    <mergeCell ref="G29:G30"/>
    <mergeCell ref="G31:G32"/>
    <mergeCell ref="G33:G35"/>
    <mergeCell ref="G36:G37"/>
    <mergeCell ref="G39:G42"/>
    <mergeCell ref="H3:H4"/>
    <mergeCell ref="H5:H7"/>
    <mergeCell ref="H8:H10"/>
    <mergeCell ref="H11:H13"/>
    <mergeCell ref="H14:H15"/>
    <mergeCell ref="H16:H18"/>
    <mergeCell ref="H19:H21"/>
    <mergeCell ref="H22:H23"/>
    <mergeCell ref="H24:H27"/>
    <mergeCell ref="H29:H30"/>
    <mergeCell ref="H31:H32"/>
    <mergeCell ref="H33:H35"/>
    <mergeCell ref="H36:H37"/>
    <mergeCell ref="H39:H42"/>
    <mergeCell ref="I3:I4"/>
    <mergeCell ref="I5:I7"/>
    <mergeCell ref="I8:I10"/>
    <mergeCell ref="I11:I13"/>
    <mergeCell ref="I14:I15"/>
    <mergeCell ref="I16:I18"/>
    <mergeCell ref="I19:I21"/>
    <mergeCell ref="I22:I23"/>
    <mergeCell ref="I24:I27"/>
    <mergeCell ref="I29:I30"/>
    <mergeCell ref="I31:I32"/>
    <mergeCell ref="I33:I35"/>
    <mergeCell ref="I36:I37"/>
    <mergeCell ref="I39:I42"/>
    <mergeCell ref="J3:J4"/>
    <mergeCell ref="J5:J7"/>
    <mergeCell ref="J8:J10"/>
    <mergeCell ref="J11:J13"/>
    <mergeCell ref="J14:J15"/>
    <mergeCell ref="J16:J18"/>
    <mergeCell ref="J19:J21"/>
    <mergeCell ref="J22:J23"/>
    <mergeCell ref="J24:J27"/>
    <mergeCell ref="J29:J30"/>
    <mergeCell ref="J31:J32"/>
    <mergeCell ref="J33:J35"/>
    <mergeCell ref="J36:J37"/>
    <mergeCell ref="J39:J42"/>
    <mergeCell ref="K5:K7"/>
    <mergeCell ref="K8:K10"/>
    <mergeCell ref="K11:K13"/>
    <mergeCell ref="K14:K15"/>
    <mergeCell ref="K16:K18"/>
    <mergeCell ref="K19:K21"/>
    <mergeCell ref="K22:K23"/>
    <mergeCell ref="K24:K27"/>
    <mergeCell ref="K29:K30"/>
    <mergeCell ref="K31:K32"/>
    <mergeCell ref="K33:K35"/>
    <mergeCell ref="K36:K37"/>
    <mergeCell ref="K39:K42"/>
    <mergeCell ref="L5:L7"/>
    <mergeCell ref="L8:L10"/>
    <mergeCell ref="L11:L13"/>
    <mergeCell ref="L14:L15"/>
    <mergeCell ref="L16:L18"/>
    <mergeCell ref="L19:L21"/>
    <mergeCell ref="L22:L23"/>
    <mergeCell ref="L24:L27"/>
    <mergeCell ref="L29:L30"/>
    <mergeCell ref="L31:L32"/>
    <mergeCell ref="L33:L35"/>
    <mergeCell ref="L36:L37"/>
    <mergeCell ref="L39:L42"/>
    <mergeCell ref="M3:M4"/>
    <mergeCell ref="M5:M7"/>
    <mergeCell ref="M8:M10"/>
    <mergeCell ref="M11:M13"/>
    <mergeCell ref="M14:M15"/>
    <mergeCell ref="M16:M18"/>
    <mergeCell ref="M19:M21"/>
    <mergeCell ref="M22:M23"/>
    <mergeCell ref="M24:M27"/>
    <mergeCell ref="M29:M30"/>
    <mergeCell ref="M31:M32"/>
    <mergeCell ref="M33:M35"/>
    <mergeCell ref="M36:M37"/>
    <mergeCell ref="M39:M42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/>
  <ignoredErrors>
    <ignoredError sqref="J44 J5 M5:M27 M29:M37 M39:M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F28" sqref="F28"/>
    </sheetView>
  </sheetViews>
  <sheetFormatPr defaultColWidth="9" defaultRowHeight="13.5"/>
  <cols>
    <col min="2" max="2" width="27.9333333333333" customWidth="1"/>
    <col min="3" max="3" width="15.875" customWidth="1"/>
    <col min="4" max="4" width="24.5583333333333" customWidth="1"/>
    <col min="6" max="6" width="21.7666666666667" customWidth="1"/>
  </cols>
  <sheetData>
    <row r="1" ht="31" customHeight="1" spans="1:12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" customHeight="1" spans="1:12">
      <c r="A2" s="3" t="s">
        <v>299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" customHeight="1" spans="1:12">
      <c r="A3" s="4" t="s">
        <v>2</v>
      </c>
      <c r="B3" s="4" t="s">
        <v>3</v>
      </c>
      <c r="C3" s="4" t="s">
        <v>256</v>
      </c>
      <c r="D3" s="5" t="s">
        <v>300</v>
      </c>
      <c r="E3" s="6"/>
      <c r="F3" s="4" t="s">
        <v>261</v>
      </c>
      <c r="G3" s="4" t="s">
        <v>301</v>
      </c>
      <c r="H3" s="4" t="s">
        <v>302</v>
      </c>
      <c r="I3" s="15" t="s">
        <v>74</v>
      </c>
      <c r="J3" s="15" t="s">
        <v>75</v>
      </c>
      <c r="K3" s="15"/>
      <c r="L3" s="16" t="s">
        <v>11</v>
      </c>
    </row>
    <row r="4" ht="25" customHeight="1" spans="1:12">
      <c r="A4" s="7"/>
      <c r="B4" s="7"/>
      <c r="C4" s="7"/>
      <c r="D4" s="8"/>
      <c r="E4" s="9"/>
      <c r="F4" s="7"/>
      <c r="G4" s="7"/>
      <c r="H4" s="7"/>
      <c r="I4" s="15"/>
      <c r="J4" s="15" t="s">
        <v>18</v>
      </c>
      <c r="K4" s="16" t="s">
        <v>19</v>
      </c>
      <c r="L4" s="16"/>
    </row>
    <row r="5" ht="25" customHeight="1" spans="1:12">
      <c r="A5" s="10">
        <v>1</v>
      </c>
      <c r="B5" s="10" t="s">
        <v>59</v>
      </c>
      <c r="C5" s="10" t="s">
        <v>303</v>
      </c>
      <c r="D5" s="10" t="s">
        <v>304</v>
      </c>
      <c r="E5" s="10" t="s">
        <v>305</v>
      </c>
      <c r="F5" s="10" t="s">
        <v>306</v>
      </c>
      <c r="G5" s="10" t="s">
        <v>307</v>
      </c>
      <c r="H5" s="10">
        <v>4800</v>
      </c>
      <c r="I5" s="17">
        <f>H5/2</f>
        <v>2400</v>
      </c>
      <c r="J5" s="17">
        <f>H5/4</f>
        <v>1200</v>
      </c>
      <c r="K5" s="17">
        <f>H5/4</f>
        <v>1200</v>
      </c>
      <c r="L5" s="17">
        <f>I5+J5+K5</f>
        <v>4800</v>
      </c>
    </row>
    <row r="6" ht="25" customHeight="1" spans="1:12">
      <c r="A6" s="10">
        <v>2</v>
      </c>
      <c r="B6" s="10"/>
      <c r="C6" s="10" t="s">
        <v>308</v>
      </c>
      <c r="D6" s="10" t="s">
        <v>309</v>
      </c>
      <c r="E6" s="10" t="s">
        <v>310</v>
      </c>
      <c r="F6" s="11">
        <v>45383</v>
      </c>
      <c r="G6" s="10" t="s">
        <v>311</v>
      </c>
      <c r="H6" s="10">
        <v>400</v>
      </c>
      <c r="I6" s="17">
        <f>H6/2</f>
        <v>200</v>
      </c>
      <c r="J6" s="17">
        <f>H6/4</f>
        <v>100</v>
      </c>
      <c r="K6" s="17">
        <f>H6/4</f>
        <v>100</v>
      </c>
      <c r="L6" s="17">
        <f>I6+J6+K6</f>
        <v>400</v>
      </c>
    </row>
    <row r="7" ht="25" customHeight="1" spans="1:12">
      <c r="A7" s="10">
        <v>3</v>
      </c>
      <c r="B7" s="10"/>
      <c r="C7" s="10" t="s">
        <v>312</v>
      </c>
      <c r="D7" s="10" t="s">
        <v>313</v>
      </c>
      <c r="E7" s="10" t="s">
        <v>305</v>
      </c>
      <c r="F7" s="10" t="s">
        <v>314</v>
      </c>
      <c r="G7" s="10" t="s">
        <v>307</v>
      </c>
      <c r="H7" s="10">
        <v>1600</v>
      </c>
      <c r="I7" s="17">
        <f>H7/2</f>
        <v>800</v>
      </c>
      <c r="J7" s="17">
        <f>H7/4</f>
        <v>400</v>
      </c>
      <c r="K7" s="17">
        <f>H7/4</f>
        <v>400</v>
      </c>
      <c r="L7" s="17">
        <f>I7+J7+K7</f>
        <v>1600</v>
      </c>
    </row>
    <row r="8" s="1" customFormat="1" ht="25" customHeight="1" spans="1:12">
      <c r="A8" s="12" t="s">
        <v>60</v>
      </c>
      <c r="B8" s="12"/>
      <c r="C8" s="12"/>
      <c r="D8" s="12"/>
      <c r="E8" s="12"/>
      <c r="F8" s="12"/>
      <c r="G8" s="12"/>
      <c r="H8" s="12">
        <f>SUM(H5:H7)</f>
        <v>6800</v>
      </c>
      <c r="I8" s="12">
        <f>SUM(I5:I7)</f>
        <v>3400</v>
      </c>
      <c r="J8" s="12">
        <f>SUM(J5:J7)</f>
        <v>1700</v>
      </c>
      <c r="K8" s="12">
        <f>SUM(K5:K7)</f>
        <v>1700</v>
      </c>
      <c r="L8" s="12">
        <f>SUM(L5:L7)</f>
        <v>6800</v>
      </c>
    </row>
    <row r="9" ht="25" customHeight="1" spans="1:12">
      <c r="A9" s="10">
        <v>4</v>
      </c>
      <c r="B9" s="10" t="s">
        <v>54</v>
      </c>
      <c r="C9" s="10" t="s">
        <v>315</v>
      </c>
      <c r="D9" s="10" t="s">
        <v>316</v>
      </c>
      <c r="E9" s="10" t="s">
        <v>310</v>
      </c>
      <c r="F9" s="10" t="s">
        <v>306</v>
      </c>
      <c r="G9" s="10" t="s">
        <v>311</v>
      </c>
      <c r="H9" s="10">
        <v>2400</v>
      </c>
      <c r="I9" s="17">
        <f>H9/2</f>
        <v>1200</v>
      </c>
      <c r="J9" s="17">
        <v>0</v>
      </c>
      <c r="K9" s="17">
        <f>H9/2</f>
        <v>1200</v>
      </c>
      <c r="L9" s="17">
        <f>I9+J9+K9</f>
        <v>2400</v>
      </c>
    </row>
    <row r="10" s="1" customFormat="1" ht="25" customHeight="1" spans="1:12">
      <c r="A10" s="12" t="s">
        <v>55</v>
      </c>
      <c r="B10" s="12"/>
      <c r="C10" s="12"/>
      <c r="D10" s="12"/>
      <c r="E10" s="12"/>
      <c r="F10" s="12"/>
      <c r="G10" s="12"/>
      <c r="H10" s="12">
        <f>H9</f>
        <v>2400</v>
      </c>
      <c r="I10" s="12">
        <f>I9</f>
        <v>1200</v>
      </c>
      <c r="J10" s="12">
        <f>J9</f>
        <v>0</v>
      </c>
      <c r="K10" s="12">
        <f>K9</f>
        <v>1200</v>
      </c>
      <c r="L10" s="12">
        <f>L9</f>
        <v>2400</v>
      </c>
    </row>
    <row r="11" ht="25" customHeight="1" spans="1:12">
      <c r="A11" s="10">
        <v>5</v>
      </c>
      <c r="B11" s="10" t="s">
        <v>27</v>
      </c>
      <c r="C11" s="10" t="s">
        <v>317</v>
      </c>
      <c r="D11" s="10" t="s">
        <v>318</v>
      </c>
      <c r="E11" s="10" t="s">
        <v>305</v>
      </c>
      <c r="F11" s="10" t="s">
        <v>306</v>
      </c>
      <c r="G11" s="10" t="s">
        <v>307</v>
      </c>
      <c r="H11" s="10">
        <f>(28.6*48+800)*6</f>
        <v>13036.8</v>
      </c>
      <c r="I11" s="17">
        <f>H11/2</f>
        <v>6518.4</v>
      </c>
      <c r="J11" s="17">
        <f>H11/4</f>
        <v>3259.2</v>
      </c>
      <c r="K11" s="17">
        <f>H11/4</f>
        <v>3259.2</v>
      </c>
      <c r="L11" s="17">
        <f>I11+J11+K11</f>
        <v>13036.8</v>
      </c>
    </row>
    <row r="12" ht="25" customHeight="1" spans="1:12">
      <c r="A12" s="10"/>
      <c r="B12" s="10"/>
      <c r="C12" s="10"/>
      <c r="D12" s="10"/>
      <c r="E12" s="10"/>
      <c r="F12" s="10"/>
      <c r="G12" s="10" t="s">
        <v>319</v>
      </c>
      <c r="H12" s="10"/>
      <c r="I12" s="17"/>
      <c r="J12" s="17"/>
      <c r="K12" s="17"/>
      <c r="L12" s="17"/>
    </row>
    <row r="13" ht="25" customHeight="1" spans="1:12">
      <c r="A13" s="10">
        <v>6</v>
      </c>
      <c r="B13" s="10" t="s">
        <v>320</v>
      </c>
      <c r="C13" s="10" t="s">
        <v>321</v>
      </c>
      <c r="D13" s="10" t="s">
        <v>318</v>
      </c>
      <c r="E13" s="10" t="s">
        <v>305</v>
      </c>
      <c r="F13" s="10" t="s">
        <v>306</v>
      </c>
      <c r="G13" s="10" t="s">
        <v>307</v>
      </c>
      <c r="H13" s="10">
        <f>(28.6*48+800)*6</f>
        <v>13036.8</v>
      </c>
      <c r="I13" s="17">
        <f>H13/2</f>
        <v>6518.4</v>
      </c>
      <c r="J13" s="17">
        <f>H13/4</f>
        <v>3259.2</v>
      </c>
      <c r="K13" s="17">
        <f>H13/4</f>
        <v>3259.2</v>
      </c>
      <c r="L13" s="17">
        <f>I13+J13+K13</f>
        <v>13036.8</v>
      </c>
    </row>
    <row r="14" ht="25" customHeight="1" spans="1:12">
      <c r="A14" s="10"/>
      <c r="B14" s="10"/>
      <c r="C14" s="10"/>
      <c r="D14" s="10"/>
      <c r="E14" s="10"/>
      <c r="F14" s="10"/>
      <c r="G14" s="10" t="s">
        <v>319</v>
      </c>
      <c r="H14" s="10"/>
      <c r="I14" s="17"/>
      <c r="J14" s="17"/>
      <c r="K14" s="17"/>
      <c r="L14" s="17"/>
    </row>
    <row r="15" ht="25" customHeight="1" spans="1:12">
      <c r="A15" s="13" t="s">
        <v>29</v>
      </c>
      <c r="B15" s="13"/>
      <c r="C15" s="13"/>
      <c r="D15" s="13"/>
      <c r="E15" s="13"/>
      <c r="F15" s="13"/>
      <c r="G15" s="13"/>
      <c r="H15" s="13">
        <f>H11+H13</f>
        <v>26073.6</v>
      </c>
      <c r="I15" s="13">
        <f>I11+I13</f>
        <v>13036.8</v>
      </c>
      <c r="J15" s="13">
        <f>J11+J13</f>
        <v>6518.4</v>
      </c>
      <c r="K15" s="13">
        <f>K11+K13</f>
        <v>6518.4</v>
      </c>
      <c r="L15" s="13">
        <f>L11+L13</f>
        <v>26073.6</v>
      </c>
    </row>
    <row r="16" ht="25" customHeight="1" spans="1:12">
      <c r="A16" s="13" t="s">
        <v>63</v>
      </c>
      <c r="B16" s="13"/>
      <c r="C16" s="13"/>
      <c r="D16" s="13"/>
      <c r="E16" s="13"/>
      <c r="F16" s="13"/>
      <c r="G16" s="13"/>
      <c r="H16" s="13">
        <f>H8+H10+H15</f>
        <v>35273.6</v>
      </c>
      <c r="I16" s="13">
        <f>I8+I10+I15</f>
        <v>17636.8</v>
      </c>
      <c r="J16" s="13">
        <f>J8+J10+J15</f>
        <v>8218.4</v>
      </c>
      <c r="K16" s="13">
        <f>K8+K10+K15</f>
        <v>9418.4</v>
      </c>
      <c r="L16" s="13">
        <f>L8+L10+L15</f>
        <v>35273.6</v>
      </c>
    </row>
    <row r="17" ht="15" spans="11:12">
      <c r="K17" s="18" t="s">
        <v>254</v>
      </c>
      <c r="L17" s="18"/>
    </row>
    <row r="18" spans="8:11">
      <c r="H18" s="14"/>
      <c r="I18" s="14"/>
      <c r="J18" s="14"/>
      <c r="K18" s="14"/>
    </row>
  </sheetData>
  <mergeCells count="40">
    <mergeCell ref="A1:L1"/>
    <mergeCell ref="A2:L2"/>
    <mergeCell ref="J3:K3"/>
    <mergeCell ref="A8:G8"/>
    <mergeCell ref="A10:G10"/>
    <mergeCell ref="A15:G15"/>
    <mergeCell ref="A16:G16"/>
    <mergeCell ref="K17:L17"/>
    <mergeCell ref="A3:A4"/>
    <mergeCell ref="A11:A12"/>
    <mergeCell ref="A13:A14"/>
    <mergeCell ref="B3:B4"/>
    <mergeCell ref="B5:B7"/>
    <mergeCell ref="B11:B12"/>
    <mergeCell ref="B13:B14"/>
    <mergeCell ref="C3:C4"/>
    <mergeCell ref="C11:C12"/>
    <mergeCell ref="C13:C14"/>
    <mergeCell ref="D11:D12"/>
    <mergeCell ref="D13:D14"/>
    <mergeCell ref="E11:E12"/>
    <mergeCell ref="E13:E14"/>
    <mergeCell ref="F3:F4"/>
    <mergeCell ref="F11:F12"/>
    <mergeCell ref="F13:F14"/>
    <mergeCell ref="G3:G4"/>
    <mergeCell ref="H3:H4"/>
    <mergeCell ref="H11:H12"/>
    <mergeCell ref="H13:H14"/>
    <mergeCell ref="I3:I4"/>
    <mergeCell ref="I11:I12"/>
    <mergeCell ref="I13:I14"/>
    <mergeCell ref="J11:J12"/>
    <mergeCell ref="J13:J14"/>
    <mergeCell ref="K11:K12"/>
    <mergeCell ref="K13:K14"/>
    <mergeCell ref="L3:L4"/>
    <mergeCell ref="L11:L12"/>
    <mergeCell ref="L13:L14"/>
    <mergeCell ref="D3:E4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运营补贴</vt:lpstr>
      <vt:lpstr>岗位津贴-机构 （下半年）</vt:lpstr>
      <vt:lpstr>入职奖励-机构 （下半年）</vt:lpstr>
      <vt:lpstr>政府扶助对象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葬爱#</cp:lastModifiedBy>
  <dcterms:created xsi:type="dcterms:W3CDTF">2019-10-23T01:13:00Z</dcterms:created>
  <dcterms:modified xsi:type="dcterms:W3CDTF">2025-04-24T06:13:51Z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2052-12.1.0.20784</vt:lpwstr>
  </property>
  <property fmtid="{D5CDD505-2E9C-101B-9397-08002B2CF9AE}" pid="4" name="ICV">
    <vt:lpwstr>6F8BFB1C5C004092B720BA07C1CBBA6C_13</vt:lpwstr>
  </property>
</Properties>
</file>