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firstSheet="3" activeTab="3"/>
  </bookViews>
  <sheets>
    <sheet name="综合运营补贴√" sheetId="57" r:id="rId1"/>
    <sheet name="床位建设√" sheetId="62" r:id="rId2"/>
    <sheet name="入职奖励√" sheetId="59" r:id="rId3"/>
    <sheet name="岗位津贴√" sheetId="60" r:id="rId4"/>
    <sheet name="扶助对象√" sheetId="63" r:id="rId5"/>
  </sheets>
  <definedNames>
    <definedName name="_xlnm._FilterDatabase" localSheetId="0" hidden="1">综合运营补贴√!$A$1:$J$45</definedName>
    <definedName name="_xlnm.Print_Titles" localSheetId="0">综合运营补贴√!$3:$5</definedName>
    <definedName name="_xlnm._FilterDatabase" localSheetId="2" hidden="1">入职奖励√!$A$3:$I$27</definedName>
    <definedName name="_xlnm.Print_Titles" localSheetId="2">入职奖励√!$3:$4</definedName>
    <definedName name="_xlnm._FilterDatabase" localSheetId="3" hidden="1">岗位津贴√!$A$3:$J$174</definedName>
    <definedName name="_xlnm.Print_Titles" localSheetId="3">岗位津贴√!$3:$4</definedName>
    <definedName name="_xlnm._FilterDatabase" localSheetId="1" hidden="1">床位建设√!$A$1:$J$4</definedName>
    <definedName name="_xlnm._FilterDatabase" localSheetId="4" hidden="1">扶助对象√!$A$1:$Q$29</definedName>
    <definedName name="_xlnm.Print_Titles" localSheetId="4">扶助对象√!$3:$6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<sst xmlns="http://schemas.openxmlformats.org/spreadsheetml/2006/main" count="1115" uniqueCount="433">
  <si>
    <r>
      <rPr>
        <b/>
        <sz val="18"/>
        <color rgb="FF000000"/>
        <rFont val="方正小标宋_GBK"/>
        <charset val="134"/>
      </rPr>
      <t>江宁区养老机构综合运营补贴汇总表</t>
    </r>
  </si>
  <si>
    <r>
      <rPr>
        <b/>
        <sz val="12"/>
        <color rgb="FF000000"/>
        <rFont val="方正小标宋_GBK"/>
        <charset val="134"/>
      </rPr>
      <t>所属时间：</t>
    </r>
    <r>
      <rPr>
        <b/>
        <sz val="12"/>
        <color rgb="FF000000"/>
        <rFont val="Times New Roman"/>
        <charset val="134"/>
      </rPr>
      <t>2026</t>
    </r>
    <r>
      <rPr>
        <b/>
        <sz val="12"/>
        <color rgb="FF000000"/>
        <rFont val="方正小标宋_GBK"/>
        <charset val="134"/>
      </rPr>
      <t>年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方正小标宋_GBK"/>
        <charset val="134"/>
      </rPr>
      <t>季度</t>
    </r>
  </si>
  <si>
    <t>序号</t>
  </si>
  <si>
    <t>机构名称</t>
  </si>
  <si>
    <t>机构
等级</t>
  </si>
  <si>
    <t>综合运营补贴</t>
  </si>
  <si>
    <t>基准补贴
总金额</t>
  </si>
  <si>
    <t>等级
系数</t>
  </si>
  <si>
    <t>补贴
总金额</t>
  </si>
  <si>
    <t>总金额</t>
  </si>
  <si>
    <t>市补贴金额（50%）</t>
  </si>
  <si>
    <t>区补贴金额（50%）</t>
  </si>
  <si>
    <t>实发金额</t>
  </si>
  <si>
    <t>半失能</t>
  </si>
  <si>
    <t>失能</t>
  </si>
  <si>
    <t>人数</t>
  </si>
  <si>
    <t>金额</t>
  </si>
  <si>
    <t>区</t>
  </si>
  <si>
    <t>街道</t>
  </si>
  <si>
    <t>南京银轩上元颐养院</t>
  </si>
  <si>
    <t>/</t>
  </si>
  <si>
    <t>南京市苏博老年公寓</t>
  </si>
  <si>
    <t>二级</t>
  </si>
  <si>
    <t>南京瑞芝康健仁泽颐养院</t>
  </si>
  <si>
    <t>南京君慈养老有限公司</t>
  </si>
  <si>
    <t>南京市江宁区东山街道桃园老年公寓</t>
  </si>
  <si>
    <t>一级</t>
  </si>
  <si>
    <t>南京市江宁区聚福养老院</t>
  </si>
  <si>
    <t>南京市江宁区东山街道三槐大里老年公寓</t>
  </si>
  <si>
    <t>南京江宁幸福园老年公寓</t>
  </si>
  <si>
    <t>三级</t>
  </si>
  <si>
    <r>
      <rPr>
        <sz val="10"/>
        <color rgb="FF000000"/>
        <rFont val="方正仿宋_GBK"/>
        <charset val="134"/>
      </rPr>
      <t>小计（东山街道）</t>
    </r>
  </si>
  <si>
    <t>南京瑞芝康健老年公寓</t>
  </si>
  <si>
    <t>五级</t>
  </si>
  <si>
    <t>南京江宁沐春园护理院</t>
  </si>
  <si>
    <t>南京利安康乐养老服务有限公司</t>
  </si>
  <si>
    <t>小计（淳化街道）</t>
  </si>
  <si>
    <t>南京悦华沐和苑养老服务有限公司</t>
  </si>
  <si>
    <t>南京宁慧幸福养老服务有限公司江宁兰台街分公司</t>
  </si>
  <si>
    <t>南京市江宁区悦华秣陵安养院</t>
  </si>
  <si>
    <t>南京宁慧幸福养老服务有限公司江宁清水亭分公司</t>
  </si>
  <si>
    <t>南京江宁金华老年护养院</t>
  </si>
  <si>
    <t>南京江宁广慈苑老年公寓</t>
  </si>
  <si>
    <t>小计（秣陵街道）</t>
  </si>
  <si>
    <t>南京瑞芝康健滨江颐养院</t>
  </si>
  <si>
    <t>小计（江宁街道）</t>
  </si>
  <si>
    <t>南京市江宁区悦华谷里安养院</t>
  </si>
  <si>
    <t>小计（谷里街道）</t>
  </si>
  <si>
    <t>南京江宁悦华汤山护理院有限公司</t>
  </si>
  <si>
    <t>南京金康天地护养院</t>
  </si>
  <si>
    <t>小计（汤山街道）</t>
  </si>
  <si>
    <t>南京沁夕阳养老护理服务有限公司</t>
  </si>
  <si>
    <t>小计（湖熟街道）</t>
  </si>
  <si>
    <t>南京江宁晚情苑老年公寓</t>
  </si>
  <si>
    <t>南京市江宁区国弘护养院</t>
  </si>
  <si>
    <t>小计（横溪街道）</t>
  </si>
  <si>
    <t>南京江宁云华养老院</t>
  </si>
  <si>
    <t>小计（麒麟街道）</t>
  </si>
  <si>
    <t>南京瑞芝康健禄口颐养院</t>
  </si>
  <si>
    <t>南京禾善仁护养院有限公司</t>
  </si>
  <si>
    <t>南京福苑养老有限公司</t>
  </si>
  <si>
    <t>小计（禄口街道）</t>
  </si>
  <si>
    <r>
      <rPr>
        <b/>
        <sz val="10"/>
        <color rgb="FF000000"/>
        <rFont val="方正仿宋_GBK"/>
        <charset val="134"/>
      </rPr>
      <t>合</t>
    </r>
    <r>
      <rPr>
        <b/>
        <sz val="10"/>
        <color rgb="FF000000"/>
        <rFont val="Times New Roman"/>
        <charset val="134"/>
      </rPr>
      <t xml:space="preserve">    </t>
    </r>
    <r>
      <rPr>
        <b/>
        <sz val="10"/>
        <color rgb="FF000000"/>
        <rFont val="方正仿宋_GBK"/>
        <charset val="134"/>
      </rPr>
      <t>计</t>
    </r>
  </si>
  <si>
    <t>备注：1、金额单位：元；
      2、根据2023年度等级评定结果，南京江宁云华养老院应为二级，现扣除2024年和2025年多发28308元，本次应发30618元，实发2310元。</t>
  </si>
  <si>
    <t>江宁区养老机构床位建设补贴申请情况汇总表</t>
  </si>
  <si>
    <r>
      <rPr>
        <b/>
        <sz val="12"/>
        <rFont val="方正小标宋_GBK"/>
        <charset val="134"/>
      </rPr>
      <t>填报时间</t>
    </r>
    <r>
      <rPr>
        <b/>
        <sz val="12"/>
        <rFont val="Times New Roman"/>
        <charset val="134"/>
      </rPr>
      <t>: 2026</t>
    </r>
    <r>
      <rPr>
        <b/>
        <sz val="12"/>
        <rFont val="方正小标宋_GBK"/>
        <charset val="134"/>
      </rPr>
      <t>年上半年</t>
    </r>
  </si>
  <si>
    <t>产权性质</t>
  </si>
  <si>
    <t>申报情况</t>
  </si>
  <si>
    <t>评估结果</t>
  </si>
  <si>
    <t>申报补贴项目</t>
  </si>
  <si>
    <t>申报补贴
床位数</t>
  </si>
  <si>
    <t>补贴标准</t>
  </si>
  <si>
    <t>申报补贴
总金额</t>
  </si>
  <si>
    <t>补贴
床位数</t>
  </si>
  <si>
    <t>此次补贴
金额</t>
  </si>
  <si>
    <t>租赁</t>
  </si>
  <si>
    <r>
      <rPr>
        <sz val="10"/>
        <color theme="1"/>
        <rFont val="方正仿宋_GBK"/>
        <charset val="134"/>
      </rPr>
      <t>新增护理型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床位第一笔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</si>
  <si>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方正仿宋_GBK"/>
        <charset val="134"/>
      </rPr>
      <t>张</t>
    </r>
  </si>
  <si>
    <r>
      <rPr>
        <sz val="10"/>
        <color theme="1"/>
        <rFont val="Times New Roman"/>
        <charset val="134"/>
      </rPr>
      <t>7500</t>
    </r>
    <r>
      <rPr>
        <sz val="10"/>
        <color theme="1"/>
        <rFont val="方正仿宋_GBK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张</t>
    </r>
  </si>
  <si>
    <t>合计</t>
  </si>
  <si>
    <t>备注：金额单位：元。</t>
  </si>
  <si>
    <t>江宁区养老机构从业人员入职奖励申请情况汇总表</t>
  </si>
  <si>
    <t>申报人姓名</t>
  </si>
  <si>
    <t>学历证书等级</t>
  </si>
  <si>
    <t>已领取年限</t>
  </si>
  <si>
    <t>已领取
奖励金额</t>
  </si>
  <si>
    <t>申请
年限</t>
  </si>
  <si>
    <t>申请时间</t>
  </si>
  <si>
    <t>本次奖励金额</t>
  </si>
  <si>
    <t>陈洁</t>
  </si>
  <si>
    <t>全日制
大专</t>
  </si>
  <si>
    <t>1-3年</t>
  </si>
  <si>
    <t>第4年</t>
  </si>
  <si>
    <t>2021.12-2025.11</t>
  </si>
  <si>
    <t>戴世菁</t>
  </si>
  <si>
    <t>1-4年</t>
  </si>
  <si>
    <t>第5年</t>
  </si>
  <si>
    <t>2021.01-2025.12</t>
  </si>
  <si>
    <t>高凤</t>
  </si>
  <si>
    <t>2021.04-2025.03</t>
  </si>
  <si>
    <t>高新元</t>
  </si>
  <si>
    <t>1-2年</t>
  </si>
  <si>
    <t>第3年</t>
  </si>
  <si>
    <t>2022.11-2025.10</t>
  </si>
  <si>
    <t>胡影影</t>
  </si>
  <si>
    <t>2021.11-2025.10</t>
  </si>
  <si>
    <t>刘璇</t>
  </si>
  <si>
    <t>第1年</t>
  </si>
  <si>
    <t>2024.02-2025.01</t>
  </si>
  <si>
    <t>倪宏杨</t>
  </si>
  <si>
    <t>2022.01-2025.12</t>
  </si>
  <si>
    <t>沈明月</t>
  </si>
  <si>
    <t>2021.02-2026.01</t>
  </si>
  <si>
    <t>时梦圆</t>
  </si>
  <si>
    <t>2021.05-2024.04</t>
  </si>
  <si>
    <t>孙雪</t>
  </si>
  <si>
    <t>王彩云</t>
  </si>
  <si>
    <t>全日制
中专</t>
  </si>
  <si>
    <t>王昌</t>
  </si>
  <si>
    <t>2020.11-2025.10</t>
  </si>
  <si>
    <t>王玉婷</t>
  </si>
  <si>
    <t>全日制
本科</t>
  </si>
  <si>
    <t>夏迎兰</t>
  </si>
  <si>
    <t>熊学俊</t>
  </si>
  <si>
    <t>2021.04-2026.03</t>
  </si>
  <si>
    <t>杨欣睿</t>
  </si>
  <si>
    <t>2023.02-2026.01</t>
  </si>
  <si>
    <t>张梦婷</t>
  </si>
  <si>
    <t>2021.02-2025.01</t>
  </si>
  <si>
    <t>程雨</t>
  </si>
  <si>
    <t>2025.01-2025.12</t>
  </si>
  <si>
    <t>杨静</t>
  </si>
  <si>
    <t>2024.10-2025.09</t>
  </si>
  <si>
    <t>合    计</t>
  </si>
  <si>
    <r>
      <rPr>
        <b/>
        <sz val="18"/>
        <rFont val="方正小标宋_GBK"/>
        <charset val="134"/>
      </rPr>
      <t>江宁区养老机构从业人员岗位津贴申请情况汇总表</t>
    </r>
  </si>
  <si>
    <t>姓名</t>
  </si>
  <si>
    <t>提交证书
类别</t>
  </si>
  <si>
    <t>核算补贴
年限</t>
  </si>
  <si>
    <t>申请补贴
月数</t>
  </si>
  <si>
    <t>工作
年限</t>
  </si>
  <si>
    <t>技能
等级
评分</t>
  </si>
  <si>
    <t>申请补贴
标准</t>
  </si>
  <si>
    <t>补贴金额</t>
  </si>
  <si>
    <r>
      <rPr>
        <sz val="10"/>
        <rFont val="方正仿宋_GBK"/>
        <charset val="134"/>
      </rPr>
      <t>南京江宁幸福园老年公寓</t>
    </r>
  </si>
  <si>
    <r>
      <rPr>
        <sz val="10"/>
        <rFont val="方正仿宋_GBK"/>
        <charset val="134"/>
      </rPr>
      <t>曾敏</t>
    </r>
  </si>
  <si>
    <r>
      <rPr>
        <sz val="10"/>
        <rFont val="方正仿宋_GBK"/>
        <charset val="134"/>
      </rPr>
      <t>公共营养师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高级</t>
    </r>
  </si>
  <si>
    <t>2022.03-
2026.03</t>
  </si>
  <si>
    <t>2026.01-2026.02</t>
  </si>
  <si>
    <r>
      <rPr>
        <sz val="10"/>
        <rFont val="Times New Roman"/>
        <charset val="134"/>
      </rPr>
      <t>640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</si>
  <si>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color rgb="FF000000"/>
        <rFont val="Times New Roman"/>
        <charset val="134"/>
      </rPr>
      <t>680</t>
    </r>
    <r>
      <rPr>
        <sz val="10"/>
        <color rgb="FF000000"/>
        <rFont val="方正仿宋_GBK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月</t>
    </r>
  </si>
  <si>
    <r>
      <rPr>
        <sz val="10"/>
        <rFont val="方正仿宋_GBK"/>
        <charset val="134"/>
      </rPr>
      <t>南京瑞芝康健老年公寓</t>
    </r>
  </si>
  <si>
    <r>
      <rPr>
        <sz val="10"/>
        <color theme="1"/>
        <rFont val="方正仿宋_GBK"/>
        <charset val="134"/>
      </rPr>
      <t>秦绵欣</t>
    </r>
  </si>
  <si>
    <r>
      <rPr>
        <sz val="10"/>
        <rFont val="方正仿宋_GBK"/>
        <charset val="134"/>
      </rPr>
      <t>养老护理员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上岗证</t>
    </r>
  </si>
  <si>
    <t>2019.01-
2026.01</t>
  </si>
  <si>
    <t>2025.10-2025.12</t>
  </si>
  <si>
    <r>
      <rPr>
        <sz val="10"/>
        <rFont val="Times New Roman"/>
        <charset val="134"/>
      </rPr>
      <t>600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</si>
  <si>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rFont val="方正仿宋_GBK"/>
        <charset val="134"/>
      </rPr>
      <t>养老护理员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中级</t>
    </r>
  </si>
  <si>
    <r>
      <rPr>
        <sz val="10"/>
        <color theme="1"/>
        <rFont val="方正仿宋_GBK"/>
        <charset val="134"/>
      </rPr>
      <t>王婷</t>
    </r>
  </si>
  <si>
    <r>
      <rPr>
        <sz val="10"/>
        <rFont val="方正仿宋_GBK"/>
        <charset val="134"/>
      </rPr>
      <t>医师执业证</t>
    </r>
  </si>
  <si>
    <t>2021.01-
2026.03</t>
  </si>
  <si>
    <r>
      <rPr>
        <sz val="10"/>
        <rFont val="Times New Roman"/>
        <charset val="134"/>
      </rPr>
      <t>520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</si>
  <si>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rFont val="方正仿宋_GBK"/>
        <charset val="134"/>
      </rPr>
      <t>临床执业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助理医师</t>
    </r>
  </si>
  <si>
    <r>
      <rPr>
        <sz val="10"/>
        <rFont val="方正仿宋_GBK"/>
        <charset val="134"/>
      </rPr>
      <t>徐守美</t>
    </r>
  </si>
  <si>
    <t>2022.02-
2026.03</t>
  </si>
  <si>
    <t>2025.10-2026.01</t>
  </si>
  <si>
    <r>
      <rPr>
        <sz val="10"/>
        <color rgb="FF000000"/>
        <rFont val="Times New Roman"/>
        <charset val="134"/>
      </rPr>
      <t>480</t>
    </r>
    <r>
      <rPr>
        <sz val="10"/>
        <color rgb="FF000000"/>
        <rFont val="方正仿宋_GBK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月</t>
    </r>
  </si>
  <si>
    <r>
      <rPr>
        <sz val="10"/>
        <color rgb="FF000000"/>
        <rFont val="Times New Roman"/>
        <charset val="134"/>
      </rPr>
      <t>520</t>
    </r>
    <r>
      <rPr>
        <sz val="10"/>
        <color rgb="FF000000"/>
        <rFont val="方正仿宋_GBK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月</t>
    </r>
  </si>
  <si>
    <r>
      <rPr>
        <sz val="10"/>
        <rFont val="方正仿宋_GBK"/>
        <charset val="134"/>
      </rPr>
      <t>南京江宁沐春园护理院</t>
    </r>
  </si>
  <si>
    <r>
      <rPr>
        <sz val="10"/>
        <rFont val="方正仿宋_GBK"/>
        <charset val="134"/>
      </rPr>
      <t>陈春宝</t>
    </r>
  </si>
  <si>
    <t>2018.12-
2026.03</t>
  </si>
  <si>
    <t>2025.12-2026.03</t>
  </si>
  <si>
    <r>
      <rPr>
        <sz val="10"/>
        <rFont val="方正仿宋_GBK"/>
        <charset val="134"/>
      </rPr>
      <t>陈静茹</t>
    </r>
  </si>
  <si>
    <t>2023.07-2026.03</t>
  </si>
  <si>
    <t>2025.10-2026.03</t>
  </si>
  <si>
    <r>
      <rPr>
        <sz val="10"/>
        <rFont val="Times New Roman"/>
        <charset val="134"/>
      </rPr>
      <t>440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</si>
  <si>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rFont val="方正仿宋_GBK"/>
        <charset val="134"/>
      </rPr>
      <t>陈蕊</t>
    </r>
  </si>
  <si>
    <r>
      <rPr>
        <sz val="10"/>
        <rFont val="方正仿宋_GBK"/>
        <charset val="134"/>
      </rPr>
      <t>护士执业证</t>
    </r>
  </si>
  <si>
    <t>2017.05-
2026.03</t>
  </si>
  <si>
    <r>
      <rPr>
        <sz val="10"/>
        <rFont val="Times New Roman"/>
        <charset val="134"/>
      </rPr>
      <t>680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</si>
  <si>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rFont val="方正仿宋_GBK"/>
        <charset val="134"/>
      </rPr>
      <t>护理学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初级（师）</t>
    </r>
  </si>
  <si>
    <r>
      <rPr>
        <sz val="10"/>
        <rFont val="方正仿宋_GBK"/>
        <charset val="134"/>
      </rPr>
      <t>程利辉</t>
    </r>
  </si>
  <si>
    <t>2023.03-
2026.03</t>
  </si>
  <si>
    <t>2025.10-2026.02</t>
  </si>
  <si>
    <r>
      <rPr>
        <sz val="10"/>
        <rFont val="Times New Roman"/>
        <charset val="134"/>
      </rPr>
      <t>480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</si>
  <si>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rFont val="方正仿宋_GBK"/>
        <charset val="134"/>
      </rPr>
      <t>邓惠惠</t>
    </r>
  </si>
  <si>
    <t>2021.09-
2026.03</t>
  </si>
  <si>
    <r>
      <rPr>
        <sz val="10"/>
        <rFont val="方正仿宋_GBK"/>
        <charset val="134"/>
      </rPr>
      <t>护理学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中级</t>
    </r>
  </si>
  <si>
    <r>
      <rPr>
        <sz val="10"/>
        <rFont val="方正仿宋_GBK"/>
        <charset val="134"/>
      </rPr>
      <t>董春红</t>
    </r>
  </si>
  <si>
    <r>
      <rPr>
        <sz val="10"/>
        <rFont val="方正仿宋_GBK"/>
        <charset val="134"/>
      </rPr>
      <t>养老护理员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培训证</t>
    </r>
  </si>
  <si>
    <t>2020.08-
2026.03</t>
  </si>
  <si>
    <r>
      <rPr>
        <sz val="10"/>
        <rFont val="Times New Roman"/>
        <charset val="134"/>
      </rPr>
      <t>560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</si>
  <si>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rFont val="方正仿宋_GBK"/>
        <charset val="134"/>
      </rPr>
      <t>董亚军</t>
    </r>
  </si>
  <si>
    <t>2018.06-
2026.03</t>
  </si>
  <si>
    <r>
      <rPr>
        <sz val="10"/>
        <rFont val="Times New Roman"/>
        <charset val="134"/>
      </rPr>
      <t>800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</si>
  <si>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rFont val="方正仿宋_GBK"/>
        <charset val="134"/>
      </rPr>
      <t>中医内科学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中级</t>
    </r>
  </si>
  <si>
    <r>
      <rPr>
        <sz val="10"/>
        <rFont val="方正仿宋_GBK"/>
        <charset val="134"/>
      </rPr>
      <t>杜姗姗</t>
    </r>
  </si>
  <si>
    <t>2023.10-
2026.03</t>
  </si>
  <si>
    <r>
      <rPr>
        <sz val="10"/>
        <rFont val="方正仿宋_GBK"/>
        <charset val="134"/>
      </rPr>
      <t>中医执业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助理医师</t>
    </r>
  </si>
  <si>
    <r>
      <rPr>
        <sz val="10"/>
        <color theme="1"/>
        <rFont val="方正仿宋_GBK"/>
        <charset val="134"/>
      </rPr>
      <t>南京江宁沐春园护理院</t>
    </r>
  </si>
  <si>
    <r>
      <rPr>
        <sz val="10"/>
        <color theme="1"/>
        <rFont val="方正仿宋_GBK"/>
        <charset val="134"/>
      </rPr>
      <t>付本燕</t>
    </r>
  </si>
  <si>
    <r>
      <rPr>
        <sz val="10"/>
        <color rgb="FF000000"/>
        <rFont val="方正仿宋_GBK"/>
        <charset val="134"/>
      </rPr>
      <t>医师执业证</t>
    </r>
  </si>
  <si>
    <t>2020.12-
2026.03</t>
  </si>
  <si>
    <t>2025.10-2025.11</t>
  </si>
  <si>
    <r>
      <rPr>
        <sz val="10"/>
        <color rgb="FF000000"/>
        <rFont val="方正仿宋_GBK"/>
        <charset val="134"/>
      </rPr>
      <t>临床执业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助理医师</t>
    </r>
  </si>
  <si>
    <r>
      <rPr>
        <sz val="10"/>
        <color theme="1"/>
        <rFont val="方正仿宋_GBK"/>
        <charset val="134"/>
      </rPr>
      <t>高会芳</t>
    </r>
  </si>
  <si>
    <r>
      <rPr>
        <sz val="10"/>
        <color rgb="FF000000"/>
        <rFont val="方正仿宋_GBK"/>
        <charset val="134"/>
      </rPr>
      <t>护士执业证</t>
    </r>
  </si>
  <si>
    <t>2017.07-
2026.03</t>
  </si>
  <si>
    <r>
      <rPr>
        <sz val="10"/>
        <color rgb="FF000000"/>
        <rFont val="方正仿宋_GBK"/>
        <charset val="134"/>
      </rPr>
      <t>护理学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中级</t>
    </r>
  </si>
  <si>
    <r>
      <rPr>
        <sz val="10"/>
        <rFont val="方正仿宋_GBK"/>
        <charset val="134"/>
      </rPr>
      <t>高啓兰</t>
    </r>
  </si>
  <si>
    <r>
      <rPr>
        <sz val="10"/>
        <rFont val="方正仿宋_GBK"/>
        <charset val="134"/>
      </rPr>
      <t>养老护理员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初级</t>
    </r>
  </si>
  <si>
    <t>2016.10-
2026.03</t>
  </si>
  <si>
    <r>
      <rPr>
        <sz val="10"/>
        <rFont val="方正仿宋_GBK"/>
        <charset val="134"/>
      </rPr>
      <t>养老护理员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高级</t>
    </r>
  </si>
  <si>
    <r>
      <rPr>
        <sz val="10"/>
        <color theme="1"/>
        <rFont val="方正仿宋_GBK"/>
        <charset val="134"/>
      </rPr>
      <t>何玫</t>
    </r>
  </si>
  <si>
    <r>
      <rPr>
        <sz val="10"/>
        <color rgb="FF000000"/>
        <rFont val="方正仿宋_GBK"/>
        <charset val="134"/>
      </rPr>
      <t>养老护理员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中级</t>
    </r>
  </si>
  <si>
    <t>2024.01-
2026.03</t>
  </si>
  <si>
    <r>
      <rPr>
        <sz val="10"/>
        <rFont val="Times New Roman"/>
        <charset val="134"/>
      </rPr>
      <t>400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</si>
  <si>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t>2026.01-2026.03</t>
  </si>
  <si>
    <r>
      <rPr>
        <sz val="10"/>
        <rFont val="方正仿宋_GBK"/>
        <charset val="134"/>
      </rPr>
      <t>侯文慧</t>
    </r>
  </si>
  <si>
    <r>
      <rPr>
        <sz val="10"/>
        <color theme="1"/>
        <rFont val="方正仿宋_GBK"/>
        <charset val="134"/>
      </rPr>
      <t>医师执业证</t>
    </r>
  </si>
  <si>
    <t>2022.11-
2026.03</t>
  </si>
  <si>
    <t>2025.11-2026.03</t>
  </si>
  <si>
    <r>
      <rPr>
        <sz val="10"/>
        <rFont val="方正仿宋_GBK"/>
        <charset val="134"/>
      </rPr>
      <t>胡红銮</t>
    </r>
  </si>
  <si>
    <r>
      <rPr>
        <sz val="10"/>
        <rFont val="方正仿宋_GBK"/>
        <charset val="134"/>
      </rPr>
      <t>江腊春</t>
    </r>
  </si>
  <si>
    <r>
      <rPr>
        <sz val="10"/>
        <color theme="1"/>
        <rFont val="方正仿宋_GBK"/>
        <charset val="134"/>
      </rPr>
      <t>解瑾</t>
    </r>
  </si>
  <si>
    <t>2016.11-
2026.03</t>
  </si>
  <si>
    <r>
      <rPr>
        <sz val="10"/>
        <rFont val="方正仿宋_GBK"/>
        <charset val="134"/>
      </rPr>
      <t>经翊菡</t>
    </r>
  </si>
  <si>
    <t>2018.11-
2026.03</t>
  </si>
  <si>
    <r>
      <rPr>
        <sz val="10"/>
        <rFont val="Times New Roman"/>
        <charset val="134"/>
      </rPr>
      <t>760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</si>
  <si>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rFont val="方正仿宋_GBK"/>
        <charset val="134"/>
      </rPr>
      <t>孔子雯</t>
    </r>
  </si>
  <si>
    <r>
      <rPr>
        <sz val="10"/>
        <rFont val="方正仿宋_GBK"/>
        <charset val="134"/>
      </rPr>
      <t>助理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社会工作师</t>
    </r>
  </si>
  <si>
    <t>2016.02-
2026.03</t>
  </si>
  <si>
    <r>
      <rPr>
        <sz val="10"/>
        <rFont val="方正仿宋_GBK"/>
        <charset val="134"/>
      </rPr>
      <t>社会工作师</t>
    </r>
  </si>
  <si>
    <t>2026.02-2026.03</t>
  </si>
  <si>
    <r>
      <rPr>
        <sz val="10"/>
        <rFont val="方正仿宋_GBK"/>
        <charset val="134"/>
      </rPr>
      <t>李曾艳</t>
    </r>
  </si>
  <si>
    <t>2020.11-
2026.03</t>
  </si>
  <si>
    <r>
      <rPr>
        <sz val="10"/>
        <rFont val="方正仿宋_GBK"/>
        <charset val="134"/>
      </rPr>
      <t>临床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执业医师</t>
    </r>
  </si>
  <si>
    <r>
      <rPr>
        <sz val="10"/>
        <rFont val="方正仿宋_GBK"/>
        <charset val="134"/>
      </rPr>
      <t>李道兰</t>
    </r>
  </si>
  <si>
    <r>
      <rPr>
        <sz val="10"/>
        <color rgb="FF000000"/>
        <rFont val="方正仿宋_GBK"/>
        <charset val="134"/>
      </rPr>
      <t>南京江宁沐春园护理院</t>
    </r>
  </si>
  <si>
    <r>
      <rPr>
        <sz val="10"/>
        <color rgb="FF000000"/>
        <rFont val="方正仿宋_GBK"/>
        <charset val="134"/>
      </rPr>
      <t>李善霞</t>
    </r>
  </si>
  <si>
    <t>2016.09-
2026.03</t>
  </si>
  <si>
    <r>
      <rPr>
        <sz val="10"/>
        <color theme="1"/>
        <rFont val="方正仿宋_GBK"/>
        <charset val="134"/>
      </rPr>
      <t>李婉莹</t>
    </r>
  </si>
  <si>
    <t>2024.08-
2026.03</t>
  </si>
  <si>
    <r>
      <rPr>
        <sz val="10"/>
        <color theme="1"/>
        <rFont val="方正仿宋_GBK"/>
        <charset val="134"/>
      </rPr>
      <t>刘春娣</t>
    </r>
  </si>
  <si>
    <t>2024.12-2026.03</t>
  </si>
  <si>
    <r>
      <rPr>
        <sz val="10"/>
        <rFont val="Times New Roman"/>
        <charset val="134"/>
      </rPr>
      <t>240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</si>
  <si>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color theme="1"/>
        <rFont val="方正仿宋_GBK"/>
        <charset val="134"/>
      </rPr>
      <t>刘先树</t>
    </r>
  </si>
  <si>
    <r>
      <rPr>
        <sz val="10"/>
        <rFont val="方正仿宋_GBK"/>
        <charset val="134"/>
      </rPr>
      <t>刘雨萌</t>
    </r>
  </si>
  <si>
    <t>2021.12-
2026.03</t>
  </si>
  <si>
    <r>
      <rPr>
        <sz val="10"/>
        <color rgb="FF000000"/>
        <rFont val="方正仿宋_GBK"/>
        <charset val="134"/>
      </rPr>
      <t>马健</t>
    </r>
  </si>
  <si>
    <t>2016.07-
2026.03</t>
  </si>
  <si>
    <r>
      <rPr>
        <sz val="10"/>
        <rFont val="方正仿宋_GBK"/>
        <charset val="134"/>
      </rPr>
      <t>荣光敏</t>
    </r>
  </si>
  <si>
    <r>
      <rPr>
        <sz val="10"/>
        <rFont val="方正仿宋_GBK"/>
        <charset val="134"/>
      </rPr>
      <t>中医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执业医师</t>
    </r>
  </si>
  <si>
    <r>
      <rPr>
        <sz val="10"/>
        <rFont val="方正仿宋_GBK"/>
        <charset val="134"/>
      </rPr>
      <t>沈蓉</t>
    </r>
  </si>
  <si>
    <t>2016.12-
2026.03</t>
  </si>
  <si>
    <r>
      <rPr>
        <sz val="10"/>
        <rFont val="方正仿宋_GBK"/>
        <charset val="134"/>
      </rPr>
      <t>宋德珍</t>
    </r>
  </si>
  <si>
    <r>
      <rPr>
        <sz val="10"/>
        <rFont val="方正仿宋_GBK"/>
        <charset val="134"/>
      </rPr>
      <t>唐利巧</t>
    </r>
  </si>
  <si>
    <t>2023.04-
2026.03</t>
  </si>
  <si>
    <r>
      <rPr>
        <sz val="10"/>
        <rFont val="Times New Roman"/>
        <charset val="134"/>
      </rPr>
      <t>280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</si>
  <si>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rFont val="方正仿宋_GBK"/>
        <charset val="134"/>
      </rPr>
      <t>王聪聪</t>
    </r>
  </si>
  <si>
    <r>
      <rPr>
        <sz val="10"/>
        <rFont val="方正仿宋_GBK"/>
        <charset val="134"/>
      </rPr>
      <t>王方</t>
    </r>
  </si>
  <si>
    <r>
      <rPr>
        <sz val="10"/>
        <rFont val="方正仿宋_GBK"/>
        <charset val="134"/>
      </rPr>
      <t>王芳芳</t>
    </r>
  </si>
  <si>
    <t>2020.08-2026.03</t>
  </si>
  <si>
    <r>
      <rPr>
        <sz val="10"/>
        <rFont val="方正仿宋_GBK"/>
        <charset val="134"/>
      </rPr>
      <t>王华</t>
    </r>
  </si>
  <si>
    <r>
      <rPr>
        <sz val="10"/>
        <color theme="1"/>
        <rFont val="方正仿宋_GBK"/>
        <charset val="134"/>
      </rPr>
      <t>王珺</t>
    </r>
  </si>
  <si>
    <r>
      <rPr>
        <sz val="10"/>
        <rFont val="方正仿宋_GBK"/>
        <charset val="134"/>
      </rPr>
      <t>王倩</t>
    </r>
  </si>
  <si>
    <r>
      <rPr>
        <sz val="10"/>
        <rFont val="方正仿宋_GBK"/>
        <charset val="134"/>
      </rPr>
      <t>王生燕</t>
    </r>
  </si>
  <si>
    <r>
      <rPr>
        <sz val="10"/>
        <color theme="1"/>
        <rFont val="方正仿宋_GBK"/>
        <charset val="134"/>
      </rPr>
      <t>王晓明</t>
    </r>
  </si>
  <si>
    <t>2017.01-
2026.03</t>
  </si>
  <si>
    <r>
      <rPr>
        <sz val="10"/>
        <color rgb="FF000000"/>
        <rFont val="Times New Roman"/>
        <charset val="134"/>
      </rPr>
      <t>800</t>
    </r>
    <r>
      <rPr>
        <sz val="10"/>
        <color rgb="FF000000"/>
        <rFont val="方正仿宋_GBK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月</t>
    </r>
  </si>
  <si>
    <r>
      <rPr>
        <sz val="10"/>
        <rFont val="方正仿宋_GBK"/>
        <charset val="134"/>
      </rPr>
      <t>王颖</t>
    </r>
  </si>
  <si>
    <t>2021.06-2026.03</t>
  </si>
  <si>
    <r>
      <rPr>
        <sz val="10"/>
        <color theme="1"/>
        <rFont val="方正仿宋_GBK"/>
        <charset val="134"/>
      </rPr>
      <t>王玉华</t>
    </r>
  </si>
  <si>
    <r>
      <rPr>
        <sz val="10"/>
        <rFont val="方正仿宋_GBK"/>
        <charset val="134"/>
      </rPr>
      <t>王钰</t>
    </r>
  </si>
  <si>
    <t>2019.09-
2026.03</t>
  </si>
  <si>
    <r>
      <rPr>
        <sz val="10"/>
        <rFont val="方正仿宋_GBK"/>
        <charset val="134"/>
      </rPr>
      <t>中西医结合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内科学中级</t>
    </r>
  </si>
  <si>
    <r>
      <rPr>
        <sz val="10"/>
        <rFont val="方正仿宋_GBK"/>
        <charset val="134"/>
      </rPr>
      <t>王芸</t>
    </r>
  </si>
  <si>
    <t>2016.06-
2026.03</t>
  </si>
  <si>
    <r>
      <rPr>
        <sz val="10"/>
        <rFont val="Times New Roman"/>
        <charset val="134"/>
      </rPr>
      <t>720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</si>
  <si>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0"/>
        <color rgb="FF000000"/>
        <rFont val="方正仿宋_GBK"/>
        <charset val="134"/>
      </rPr>
      <t>闻其馨</t>
    </r>
  </si>
  <si>
    <r>
      <rPr>
        <sz val="10"/>
        <color rgb="FF000000"/>
        <rFont val="方正仿宋_GBK"/>
        <charset val="134"/>
      </rPr>
      <t>助理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社会工作师</t>
    </r>
  </si>
  <si>
    <r>
      <rPr>
        <sz val="10"/>
        <color rgb="FF000000"/>
        <rFont val="Times New Roman"/>
        <charset val="134"/>
      </rPr>
      <t>560</t>
    </r>
    <r>
      <rPr>
        <sz val="10"/>
        <color rgb="FF000000"/>
        <rFont val="方正仿宋_GBK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月</t>
    </r>
  </si>
  <si>
    <r>
      <rPr>
        <sz val="10"/>
        <rFont val="方正仿宋_GBK"/>
        <charset val="134"/>
      </rPr>
      <t>吴敏</t>
    </r>
  </si>
  <si>
    <r>
      <rPr>
        <sz val="10"/>
        <color rgb="FF000000"/>
        <rFont val="方正仿宋_GBK"/>
        <charset val="134"/>
      </rPr>
      <t>吴应兰</t>
    </r>
  </si>
  <si>
    <r>
      <rPr>
        <sz val="10"/>
        <color rgb="FF000000"/>
        <rFont val="方正仿宋_GBK"/>
        <charset val="134"/>
      </rPr>
      <t>养老护理员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初级</t>
    </r>
  </si>
  <si>
    <r>
      <rPr>
        <sz val="10"/>
        <rFont val="方正仿宋_GBK"/>
        <charset val="134"/>
      </rPr>
      <t>肖敏</t>
    </r>
  </si>
  <si>
    <t>2017.11-
2026.03</t>
  </si>
  <si>
    <r>
      <rPr>
        <sz val="10"/>
        <rFont val="方正仿宋_GBK"/>
        <charset val="134"/>
      </rPr>
      <t>徐春燕</t>
    </r>
  </si>
  <si>
    <r>
      <rPr>
        <sz val="10"/>
        <rFont val="方正仿宋_GBK"/>
        <charset val="134"/>
      </rPr>
      <t>薛孟</t>
    </r>
  </si>
  <si>
    <t>2025.07-2025.09</t>
  </si>
  <si>
    <r>
      <rPr>
        <sz val="10"/>
        <rFont val="方正仿宋_GBK"/>
        <charset val="134"/>
      </rPr>
      <t>严春玉</t>
    </r>
  </si>
  <si>
    <r>
      <rPr>
        <sz val="10"/>
        <rFont val="方正仿宋_GBK"/>
        <charset val="134"/>
      </rPr>
      <t>杨鸿儒</t>
    </r>
  </si>
  <si>
    <r>
      <rPr>
        <sz val="10"/>
        <rFont val="方正仿宋_GBK"/>
        <charset val="134"/>
      </rPr>
      <t>杨莉</t>
    </r>
  </si>
  <si>
    <r>
      <rPr>
        <sz val="10"/>
        <rFont val="方正仿宋_GBK"/>
        <charset val="134"/>
      </rPr>
      <t>杨梅影</t>
    </r>
  </si>
  <si>
    <t>2018.07-
2026.03</t>
  </si>
  <si>
    <r>
      <rPr>
        <sz val="10"/>
        <rFont val="方正仿宋_GBK"/>
        <charset val="134"/>
      </rPr>
      <t>杨琴</t>
    </r>
  </si>
  <si>
    <r>
      <rPr>
        <sz val="10"/>
        <rFont val="方正仿宋_GBK"/>
        <charset val="134"/>
      </rPr>
      <t>杨文秋</t>
    </r>
  </si>
  <si>
    <t>2023.12-2026.03</t>
  </si>
  <si>
    <t>2025.12-2026.01</t>
  </si>
  <si>
    <r>
      <rPr>
        <sz val="10"/>
        <rFont val="方正仿宋_GBK"/>
        <charset val="134"/>
      </rPr>
      <t>俞良顺</t>
    </r>
  </si>
  <si>
    <t>2022.08-
2026.03</t>
  </si>
  <si>
    <r>
      <rPr>
        <sz val="10"/>
        <color theme="1"/>
        <rFont val="方正仿宋_GBK"/>
        <charset val="134"/>
      </rPr>
      <t>张边界</t>
    </r>
  </si>
  <si>
    <t>2022.07-2026.03</t>
  </si>
  <si>
    <r>
      <rPr>
        <sz val="10"/>
        <color theme="1"/>
        <rFont val="方正仿宋_GBK"/>
        <charset val="134"/>
      </rPr>
      <t>临床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执业医师</t>
    </r>
  </si>
  <si>
    <r>
      <rPr>
        <sz val="10"/>
        <rFont val="方正仿宋_GBK"/>
        <charset val="134"/>
      </rPr>
      <t>张传娣</t>
    </r>
  </si>
  <si>
    <r>
      <rPr>
        <sz val="10"/>
        <rFont val="方正仿宋_GBK"/>
        <charset val="134"/>
      </rPr>
      <t>张传余</t>
    </r>
  </si>
  <si>
    <r>
      <rPr>
        <sz val="10"/>
        <rFont val="方正仿宋_GBK"/>
        <charset val="134"/>
      </rPr>
      <t>张倩</t>
    </r>
  </si>
  <si>
    <r>
      <rPr>
        <sz val="10"/>
        <rFont val="方正仿宋_GBK"/>
        <charset val="134"/>
      </rPr>
      <t>张樱萍</t>
    </r>
  </si>
  <si>
    <t>2024.04-
2026.03</t>
  </si>
  <si>
    <r>
      <rPr>
        <sz val="10"/>
        <rFont val="方正仿宋_GBK"/>
        <charset val="134"/>
      </rPr>
      <t>全科医学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中级</t>
    </r>
  </si>
  <si>
    <r>
      <rPr>
        <sz val="10"/>
        <rFont val="方正仿宋_GBK"/>
        <charset val="134"/>
      </rPr>
      <t>郑强</t>
    </r>
  </si>
  <si>
    <r>
      <rPr>
        <sz val="10"/>
        <rFont val="方正仿宋_GBK"/>
        <charset val="134"/>
      </rPr>
      <t>周桔</t>
    </r>
  </si>
  <si>
    <r>
      <rPr>
        <sz val="10"/>
        <rFont val="方正仿宋_GBK"/>
        <charset val="134"/>
      </rPr>
      <t>南京利安康乐养老服务有限公司</t>
    </r>
  </si>
  <si>
    <r>
      <rPr>
        <sz val="10"/>
        <rFont val="方正仿宋_GBK"/>
        <charset val="134"/>
      </rPr>
      <t>祁诗菊</t>
    </r>
  </si>
  <si>
    <r>
      <rPr>
        <sz val="10"/>
        <rFont val="方正仿宋_GBK"/>
        <charset val="134"/>
      </rPr>
      <t>张燕</t>
    </r>
  </si>
  <si>
    <r>
      <rPr>
        <sz val="10"/>
        <color rgb="FF000000"/>
        <rFont val="方正仿宋_GBK"/>
        <charset val="134"/>
      </rPr>
      <t>小计（淳化街道）</t>
    </r>
  </si>
  <si>
    <r>
      <rPr>
        <sz val="10"/>
        <rFont val="方正仿宋_GBK"/>
        <charset val="134"/>
      </rPr>
      <t>南京金康天地护养院</t>
    </r>
  </si>
  <si>
    <r>
      <rPr>
        <sz val="10"/>
        <rFont val="方正仿宋_GBK"/>
        <charset val="134"/>
      </rPr>
      <t>陈家琦</t>
    </r>
  </si>
  <si>
    <t>2023.12-
2026.03</t>
  </si>
  <si>
    <r>
      <rPr>
        <sz val="10"/>
        <color rgb="FF000000"/>
        <rFont val="Times New Roman"/>
        <charset val="134"/>
      </rPr>
      <t>400</t>
    </r>
    <r>
      <rPr>
        <sz val="10"/>
        <color rgb="FF000000"/>
        <rFont val="方正仿宋_GBK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月</t>
    </r>
  </si>
  <si>
    <r>
      <rPr>
        <sz val="10"/>
        <color rgb="FF000000"/>
        <rFont val="Times New Roman"/>
        <charset val="134"/>
      </rPr>
      <t>440</t>
    </r>
    <r>
      <rPr>
        <sz val="10"/>
        <color rgb="FF000000"/>
        <rFont val="方正仿宋_GBK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月</t>
    </r>
  </si>
  <si>
    <r>
      <rPr>
        <sz val="10"/>
        <rFont val="方正仿宋_GBK"/>
        <charset val="134"/>
      </rPr>
      <t>窦同雯</t>
    </r>
  </si>
  <si>
    <t>2014.08-
2026.03</t>
  </si>
  <si>
    <r>
      <rPr>
        <sz val="10"/>
        <rFont val="方正仿宋_GBK"/>
        <charset val="134"/>
      </rPr>
      <t>何丹</t>
    </r>
  </si>
  <si>
    <r>
      <rPr>
        <sz val="10"/>
        <rFont val="方正仿宋_GBK"/>
        <charset val="134"/>
      </rPr>
      <t>康复医学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治疗技术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初级（士）</t>
    </r>
  </si>
  <si>
    <t>2019.06-
2026.03</t>
  </si>
  <si>
    <r>
      <rPr>
        <sz val="10"/>
        <rFont val="方正仿宋_GBK"/>
        <charset val="134"/>
      </rPr>
      <t>李云</t>
    </r>
  </si>
  <si>
    <t>2020.09-2026.03</t>
  </si>
  <si>
    <r>
      <rPr>
        <sz val="10"/>
        <rFont val="方正仿宋_GBK"/>
        <charset val="134"/>
      </rPr>
      <t>护理学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初级（士）</t>
    </r>
  </si>
  <si>
    <r>
      <rPr>
        <sz val="10"/>
        <rFont val="方正仿宋_GBK"/>
        <charset val="134"/>
      </rPr>
      <t>刘应成</t>
    </r>
  </si>
  <si>
    <t>2024.05-
2026.03</t>
  </si>
  <si>
    <t>2025.05-2025.09</t>
  </si>
  <si>
    <r>
      <rPr>
        <sz val="10"/>
        <rFont val="方正仿宋_GBK"/>
        <charset val="134"/>
      </rPr>
      <t>马廷晖</t>
    </r>
  </si>
  <si>
    <r>
      <rPr>
        <sz val="10"/>
        <color theme="1"/>
        <rFont val="方正仿宋_GBK"/>
        <charset val="134"/>
      </rPr>
      <t>南京金康天地护养院</t>
    </r>
  </si>
  <si>
    <r>
      <rPr>
        <sz val="10"/>
        <color theme="1"/>
        <rFont val="方正仿宋_GBK"/>
        <charset val="134"/>
      </rPr>
      <t>权红霞</t>
    </r>
  </si>
  <si>
    <t>2015.12-
2026.03</t>
  </si>
  <si>
    <r>
      <rPr>
        <sz val="10"/>
        <color rgb="FF000000"/>
        <rFont val="Times New Roman"/>
        <charset val="134"/>
      </rPr>
      <t>720</t>
    </r>
    <r>
      <rPr>
        <sz val="10"/>
        <color rgb="FF000000"/>
        <rFont val="方正仿宋_GBK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月</t>
    </r>
  </si>
  <si>
    <r>
      <rPr>
        <sz val="10"/>
        <color rgb="FF000000"/>
        <rFont val="Times New Roman"/>
        <charset val="134"/>
      </rPr>
      <t>760</t>
    </r>
    <r>
      <rPr>
        <sz val="10"/>
        <color rgb="FF000000"/>
        <rFont val="方正仿宋_GBK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月</t>
    </r>
  </si>
  <si>
    <r>
      <rPr>
        <sz val="10"/>
        <rFont val="方正仿宋_GBK"/>
        <charset val="134"/>
      </rPr>
      <t>时青</t>
    </r>
  </si>
  <si>
    <t>2014.11-
2026.03</t>
  </si>
  <si>
    <r>
      <rPr>
        <sz val="10"/>
        <rFont val="方正仿宋_GBK"/>
        <charset val="134"/>
      </rPr>
      <t>许雅茹</t>
    </r>
  </si>
  <si>
    <r>
      <rPr>
        <sz val="10"/>
        <rFont val="方正仿宋_GBK"/>
        <charset val="134"/>
      </rPr>
      <t>赵维翠</t>
    </r>
  </si>
  <si>
    <t>0.6</t>
  </si>
  <si>
    <r>
      <rPr>
        <sz val="10"/>
        <color rgb="FF000000"/>
        <rFont val="方正仿宋_GBK"/>
        <charset val="134"/>
      </rPr>
      <t>小计（汤山街道）</t>
    </r>
  </si>
  <si>
    <r>
      <rPr>
        <sz val="10"/>
        <color rgb="FF000000"/>
        <rFont val="方正仿宋_GBK"/>
        <charset val="134"/>
      </rPr>
      <t>南京江宁晚情苑老年公寓</t>
    </r>
  </si>
  <si>
    <r>
      <rPr>
        <sz val="10"/>
        <color rgb="FF000000"/>
        <rFont val="方正仿宋_GBK"/>
        <charset val="134"/>
      </rPr>
      <t>盛耀</t>
    </r>
  </si>
  <si>
    <r>
      <rPr>
        <sz val="10"/>
        <rFont val="方正仿宋_GBK"/>
        <charset val="134"/>
      </rPr>
      <t>南京市江宁区国弘护养院</t>
    </r>
  </si>
  <si>
    <r>
      <rPr>
        <sz val="10"/>
        <rFont val="方正仿宋_GBK"/>
        <charset val="134"/>
      </rPr>
      <t>李从杰</t>
    </r>
  </si>
  <si>
    <t>2021.05-
2026.03</t>
  </si>
  <si>
    <r>
      <rPr>
        <sz val="10"/>
        <rFont val="方正仿宋_GBK"/>
        <charset val="134"/>
      </rPr>
      <t>王蓓</t>
    </r>
  </si>
  <si>
    <t>2020.01-
2026.03</t>
  </si>
  <si>
    <r>
      <rPr>
        <sz val="10"/>
        <rFont val="方正仿宋_GBK"/>
        <charset val="134"/>
      </rPr>
      <t>魏俊枫</t>
    </r>
  </si>
  <si>
    <t>2021.07-
2026.03</t>
  </si>
  <si>
    <r>
      <rPr>
        <sz val="10"/>
        <color rgb="FF000000"/>
        <rFont val="方正仿宋_GBK"/>
        <charset val="134"/>
      </rPr>
      <t>南京市江宁区国弘护养院</t>
    </r>
  </si>
  <si>
    <r>
      <rPr>
        <sz val="10"/>
        <color rgb="FF000000"/>
        <rFont val="方正仿宋_GBK"/>
        <charset val="134"/>
      </rPr>
      <t>张继娟</t>
    </r>
  </si>
  <si>
    <r>
      <rPr>
        <sz val="10"/>
        <color rgb="FF000000"/>
        <rFont val="Times New Roman"/>
        <charset val="134"/>
      </rPr>
      <t>320</t>
    </r>
    <r>
      <rPr>
        <sz val="10"/>
        <color rgb="FF000000"/>
        <rFont val="方正仿宋_GBK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月</t>
    </r>
  </si>
  <si>
    <r>
      <rPr>
        <sz val="10"/>
        <color rgb="FF000000"/>
        <rFont val="方正仿宋_GBK"/>
        <charset val="134"/>
      </rPr>
      <t>小计（横溪街道）</t>
    </r>
  </si>
  <si>
    <r>
      <rPr>
        <sz val="10"/>
        <rFont val="方正仿宋_GBK"/>
        <charset val="134"/>
      </rPr>
      <t>南京江宁百善老年公寓</t>
    </r>
  </si>
  <si>
    <r>
      <rPr>
        <sz val="10"/>
        <rFont val="方正仿宋_GBK"/>
        <charset val="134"/>
      </rPr>
      <t>鲁文文</t>
    </r>
  </si>
  <si>
    <r>
      <rPr>
        <sz val="10"/>
        <rFont val="方正仿宋_GBK"/>
        <charset val="134"/>
      </rPr>
      <t>王刚</t>
    </r>
  </si>
  <si>
    <r>
      <rPr>
        <sz val="10"/>
        <rFont val="方正仿宋_GBK"/>
        <charset val="134"/>
      </rPr>
      <t>王海丽</t>
    </r>
  </si>
  <si>
    <r>
      <rPr>
        <sz val="10"/>
        <rFont val="方正仿宋_GBK"/>
        <charset val="134"/>
      </rPr>
      <t>保健按摩师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三级</t>
    </r>
  </si>
  <si>
    <r>
      <rPr>
        <sz val="10"/>
        <color rgb="FF000000"/>
        <rFont val="方正仿宋_GBK"/>
        <charset val="134"/>
      </rPr>
      <t>南京江宁云华养老院</t>
    </r>
  </si>
  <si>
    <r>
      <rPr>
        <sz val="10"/>
        <color rgb="FF000000"/>
        <rFont val="方正仿宋_GBK"/>
        <charset val="134"/>
      </rPr>
      <t>陈学霆</t>
    </r>
  </si>
  <si>
    <t>2019.05-2026.03</t>
  </si>
  <si>
    <r>
      <rPr>
        <sz val="10"/>
        <color rgb="FF000000"/>
        <rFont val="方正仿宋_GBK"/>
        <charset val="134"/>
      </rPr>
      <t>养老护理员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高级</t>
    </r>
  </si>
  <si>
    <t>江宁区政府养老扶助对象入住养老机构补贴申请情况汇总表</t>
  </si>
  <si>
    <r>
      <rPr>
        <b/>
        <sz val="10"/>
        <rFont val="仿宋"/>
        <charset val="134"/>
      </rPr>
      <t>序号</t>
    </r>
  </si>
  <si>
    <r>
      <rPr>
        <b/>
        <sz val="10"/>
        <rFont val="仿宋"/>
        <charset val="134"/>
      </rPr>
      <t>机构名称</t>
    </r>
  </si>
  <si>
    <r>
      <rPr>
        <b/>
        <sz val="10"/>
        <rFont val="仿宋"/>
        <charset val="134"/>
      </rPr>
      <t>老人</t>
    </r>
    <r>
      <rPr>
        <b/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姓名</t>
    </r>
  </si>
  <si>
    <r>
      <rPr>
        <b/>
        <sz val="10"/>
        <rFont val="仿宋"/>
        <charset val="134"/>
      </rPr>
      <t>入住机构</t>
    </r>
    <r>
      <rPr>
        <b/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所在区</t>
    </r>
  </si>
  <si>
    <t>户籍所在街道</t>
  </si>
  <si>
    <r>
      <rPr>
        <b/>
        <sz val="10"/>
        <rFont val="仿宋"/>
        <charset val="134"/>
      </rPr>
      <t>人员类别</t>
    </r>
  </si>
  <si>
    <r>
      <rPr>
        <b/>
        <sz val="10"/>
        <rFont val="仿宋"/>
        <charset val="134"/>
      </rPr>
      <t>是否享受</t>
    </r>
    <r>
      <rPr>
        <b/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长期护理保险</t>
    </r>
  </si>
  <si>
    <r>
      <rPr>
        <b/>
        <sz val="10"/>
        <rFont val="仿宋"/>
        <charset val="134"/>
      </rPr>
      <t>居家补贴</t>
    </r>
    <r>
      <rPr>
        <b/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标准</t>
    </r>
  </si>
  <si>
    <r>
      <rPr>
        <b/>
        <sz val="10"/>
        <rFont val="仿宋"/>
        <charset val="134"/>
      </rPr>
      <t>政府养老扶助对象居家补贴转入</t>
    </r>
  </si>
  <si>
    <r>
      <rPr>
        <b/>
        <sz val="10"/>
        <rFont val="仿宋"/>
        <charset val="134"/>
      </rPr>
      <t>特殊失能、失智老年人增加补贴</t>
    </r>
  </si>
  <si>
    <r>
      <rPr>
        <b/>
        <sz val="10"/>
        <rFont val="仿宋"/>
        <charset val="134"/>
      </rPr>
      <t>补贴</t>
    </r>
    <r>
      <rPr>
        <b/>
        <sz val="10"/>
        <rFont val="Times New Roman"/>
        <charset val="134"/>
      </rPr>
      <t xml:space="preserve">
</t>
    </r>
    <r>
      <rPr>
        <b/>
        <sz val="10"/>
        <rFont val="仿宋"/>
        <charset val="134"/>
      </rPr>
      <t>总金额</t>
    </r>
  </si>
  <si>
    <r>
      <rPr>
        <b/>
        <sz val="10"/>
        <rFont val="仿宋"/>
        <charset val="134"/>
      </rPr>
      <t>半失能</t>
    </r>
  </si>
  <si>
    <r>
      <rPr>
        <b/>
        <sz val="10"/>
        <rFont val="仿宋"/>
        <charset val="134"/>
      </rPr>
      <t>失能</t>
    </r>
  </si>
  <si>
    <r>
      <rPr>
        <b/>
        <sz val="10"/>
        <rFont val="仿宋"/>
        <charset val="134"/>
      </rPr>
      <t>低保对象</t>
    </r>
  </si>
  <si>
    <r>
      <rPr>
        <b/>
        <sz val="10"/>
        <rFont val="仿宋"/>
        <charset val="134"/>
      </rPr>
      <t>低保边缘对象</t>
    </r>
  </si>
  <si>
    <r>
      <rPr>
        <b/>
        <sz val="10"/>
        <rFont val="Times New Roman"/>
        <charset val="134"/>
      </rPr>
      <t>36</t>
    </r>
    <r>
      <rPr>
        <b/>
        <sz val="10"/>
        <rFont val="仿宋"/>
        <charset val="134"/>
      </rPr>
      <t>小时</t>
    </r>
    <r>
      <rPr>
        <b/>
        <sz val="10"/>
        <rFont val="Times New Roman"/>
        <charset val="134"/>
      </rPr>
      <t>/</t>
    </r>
    <r>
      <rPr>
        <b/>
        <sz val="10"/>
        <rFont val="仿宋"/>
        <charset val="134"/>
      </rPr>
      <t>月</t>
    </r>
  </si>
  <si>
    <r>
      <rPr>
        <b/>
        <sz val="10"/>
        <rFont val="Times New Roman"/>
        <charset val="134"/>
      </rPr>
      <t>48</t>
    </r>
    <r>
      <rPr>
        <b/>
        <sz val="10"/>
        <rFont val="仿宋"/>
        <charset val="134"/>
      </rPr>
      <t>小时</t>
    </r>
    <r>
      <rPr>
        <b/>
        <sz val="10"/>
        <rFont val="Times New Roman"/>
        <charset val="134"/>
      </rPr>
      <t>/</t>
    </r>
    <r>
      <rPr>
        <b/>
        <sz val="10"/>
        <rFont val="仿宋"/>
        <charset val="134"/>
      </rPr>
      <t>月</t>
    </r>
  </si>
  <si>
    <r>
      <rPr>
        <b/>
        <sz val="10"/>
        <rFont val="Times New Roman"/>
        <charset val="134"/>
      </rPr>
      <t>800</t>
    </r>
    <r>
      <rPr>
        <b/>
        <sz val="10"/>
        <rFont val="仿宋"/>
        <charset val="134"/>
      </rPr>
      <t>元</t>
    </r>
    <r>
      <rPr>
        <b/>
        <sz val="10"/>
        <rFont val="Times New Roman"/>
        <charset val="134"/>
      </rPr>
      <t>/</t>
    </r>
    <r>
      <rPr>
        <b/>
        <sz val="10"/>
        <rFont val="仿宋"/>
        <charset val="134"/>
      </rPr>
      <t>月</t>
    </r>
  </si>
  <si>
    <r>
      <rPr>
        <b/>
        <sz val="10"/>
        <rFont val="Times New Roman"/>
        <charset val="134"/>
      </rPr>
      <t>400</t>
    </r>
    <r>
      <rPr>
        <b/>
        <sz val="10"/>
        <rFont val="仿宋"/>
        <charset val="134"/>
      </rPr>
      <t>元</t>
    </r>
    <r>
      <rPr>
        <b/>
        <sz val="10"/>
        <rFont val="Times New Roman"/>
        <charset val="134"/>
      </rPr>
      <t>/</t>
    </r>
    <r>
      <rPr>
        <b/>
        <sz val="10"/>
        <rFont val="仿宋"/>
        <charset val="134"/>
      </rPr>
      <t>月</t>
    </r>
  </si>
  <si>
    <r>
      <rPr>
        <b/>
        <sz val="10"/>
        <rFont val="仿宋"/>
        <charset val="134"/>
      </rPr>
      <t>月份</t>
    </r>
  </si>
  <si>
    <r>
      <rPr>
        <b/>
        <sz val="10"/>
        <rFont val="仿宋"/>
        <charset val="134"/>
      </rPr>
      <t>金额</t>
    </r>
  </si>
  <si>
    <r>
      <rPr>
        <sz val="10"/>
        <color theme="1"/>
        <rFont val="方正仿宋_GBK"/>
        <charset val="134"/>
      </rPr>
      <t>南京江宁岔路三槐长者照护之家</t>
    </r>
  </si>
  <si>
    <r>
      <rPr>
        <sz val="10"/>
        <color theme="1"/>
        <rFont val="方正仿宋_GBK"/>
        <charset val="134"/>
      </rPr>
      <t>周良红</t>
    </r>
  </si>
  <si>
    <r>
      <rPr>
        <sz val="10"/>
        <color theme="1"/>
        <rFont val="方正仿宋_GBK"/>
        <charset val="134"/>
      </rPr>
      <t>江宁区</t>
    </r>
  </si>
  <si>
    <r>
      <rPr>
        <sz val="10"/>
        <color theme="1"/>
        <rFont val="方正仿宋_GBK"/>
        <charset val="134"/>
      </rPr>
      <t>东山街道</t>
    </r>
  </si>
  <si>
    <r>
      <rPr>
        <sz val="10"/>
        <color theme="1"/>
        <rFont val="方正仿宋_GBK"/>
        <charset val="134"/>
      </rPr>
      <t>最低生活保障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家庭中的老年人</t>
    </r>
  </si>
  <si>
    <r>
      <rPr>
        <sz val="10"/>
        <color theme="1"/>
        <rFont val="方正仿宋_GBK"/>
        <charset val="134"/>
      </rPr>
      <t>否</t>
    </r>
  </si>
  <si>
    <r>
      <rPr>
        <sz val="10"/>
        <color theme="1"/>
        <rFont val="Times New Roman"/>
        <charset val="134"/>
      </rPr>
      <t>31.2</t>
    </r>
    <r>
      <rPr>
        <sz val="10"/>
        <color theme="1"/>
        <rFont val="方正仿宋_GBK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小时</t>
    </r>
  </si>
  <si>
    <r>
      <rPr>
        <sz val="10"/>
        <color theme="1"/>
        <rFont val="方正仿宋_GBK"/>
        <charset val="134"/>
      </rPr>
      <t>南京市栖霞区乐成贤老年公寓</t>
    </r>
  </si>
  <si>
    <r>
      <rPr>
        <sz val="10"/>
        <color theme="1"/>
        <rFont val="方正仿宋_GBK"/>
        <charset val="134"/>
      </rPr>
      <t>潘道焕</t>
    </r>
  </si>
  <si>
    <r>
      <rPr>
        <sz val="10"/>
        <color theme="1"/>
        <rFont val="方正仿宋_GBK"/>
        <charset val="134"/>
      </rPr>
      <t>栖霞区</t>
    </r>
  </si>
  <si>
    <r>
      <rPr>
        <sz val="10"/>
        <color theme="1"/>
        <rFont val="方正仿宋_GBK"/>
        <charset val="134"/>
      </rPr>
      <t>太保家园（南京）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养老服务有限公司</t>
    </r>
  </si>
  <si>
    <r>
      <rPr>
        <sz val="10"/>
        <color theme="1"/>
        <rFont val="方正仿宋_GBK"/>
        <charset val="134"/>
      </rPr>
      <t>谢玉君</t>
    </r>
  </si>
  <si>
    <r>
      <rPr>
        <sz val="10"/>
        <color theme="1"/>
        <rFont val="方正仿宋_GBK"/>
        <charset val="134"/>
      </rPr>
      <t>百岁老人</t>
    </r>
  </si>
  <si>
    <r>
      <rPr>
        <sz val="10"/>
        <color theme="1"/>
        <rFont val="方正仿宋_GBK"/>
        <charset val="134"/>
      </rPr>
      <t>南京瑞芝康健老年公寓</t>
    </r>
  </si>
  <si>
    <r>
      <rPr>
        <sz val="10"/>
        <color theme="1"/>
        <rFont val="方正仿宋_GBK"/>
        <charset val="134"/>
      </rPr>
      <t>杨占清</t>
    </r>
  </si>
  <si>
    <r>
      <rPr>
        <sz val="10"/>
        <color theme="1"/>
        <rFont val="方正仿宋_GBK"/>
        <charset val="134"/>
      </rPr>
      <t>南京江宁百善老年公寓</t>
    </r>
  </si>
  <si>
    <r>
      <rPr>
        <sz val="10"/>
        <color theme="1"/>
        <rFont val="方正仿宋_GBK"/>
        <charset val="134"/>
      </rPr>
      <t>冯珍华</t>
    </r>
  </si>
  <si>
    <r>
      <rPr>
        <sz val="10"/>
        <color theme="1"/>
        <rFont val="方正仿宋_GBK"/>
        <charset val="134"/>
      </rPr>
      <t>是</t>
    </r>
  </si>
  <si>
    <r>
      <rPr>
        <sz val="10"/>
        <rFont val="方正仿宋_GBK"/>
        <charset val="134"/>
      </rPr>
      <t>小计（东山街道）</t>
    </r>
  </si>
  <si>
    <r>
      <rPr>
        <sz val="10"/>
        <color theme="1"/>
        <rFont val="方正仿宋_GBK"/>
        <charset val="134"/>
      </rPr>
      <t>南京利安康乐养老服务有限公司</t>
    </r>
  </si>
  <si>
    <r>
      <rPr>
        <sz val="10"/>
        <color theme="1"/>
        <rFont val="方正仿宋_GBK"/>
        <charset val="134"/>
      </rPr>
      <t>贾小凤</t>
    </r>
  </si>
  <si>
    <r>
      <rPr>
        <sz val="10"/>
        <color theme="1"/>
        <rFont val="方正仿宋_GBK"/>
        <charset val="134"/>
      </rPr>
      <t>淳化街道</t>
    </r>
  </si>
  <si>
    <r>
      <rPr>
        <sz val="10"/>
        <color theme="1"/>
        <rFont val="方正仿宋_GBK"/>
        <charset val="134"/>
      </rPr>
      <t>王孝伦</t>
    </r>
  </si>
  <si>
    <r>
      <rPr>
        <sz val="10"/>
        <color theme="1"/>
        <rFont val="方正仿宋_GBK"/>
        <charset val="134"/>
      </rPr>
      <t>张易圣</t>
    </r>
  </si>
  <si>
    <r>
      <rPr>
        <sz val="10"/>
        <rFont val="方正仿宋_GBK"/>
        <charset val="134"/>
      </rPr>
      <t>小计（淳化街道）</t>
    </r>
  </si>
  <si>
    <r>
      <rPr>
        <sz val="10"/>
        <color theme="1"/>
        <rFont val="方正仿宋_GBK"/>
        <charset val="134"/>
      </rPr>
      <t>南京江宁悦华汤山护理院有限公司</t>
    </r>
  </si>
  <si>
    <r>
      <rPr>
        <sz val="10"/>
        <color theme="1"/>
        <rFont val="方正仿宋_GBK"/>
        <charset val="134"/>
      </rPr>
      <t>纪素凤</t>
    </r>
  </si>
  <si>
    <r>
      <rPr>
        <sz val="10"/>
        <color theme="1"/>
        <rFont val="方正仿宋_GBK"/>
        <charset val="134"/>
      </rPr>
      <t>汤山街道</t>
    </r>
  </si>
  <si>
    <r>
      <rPr>
        <sz val="10"/>
        <color theme="1"/>
        <rFont val="方正仿宋_GBK"/>
        <charset val="134"/>
      </rPr>
      <t>杨洪喜</t>
    </r>
  </si>
  <si>
    <r>
      <rPr>
        <sz val="10"/>
        <rFont val="方正仿宋_GBK"/>
        <charset val="134"/>
      </rPr>
      <t>小计（汤山街道）</t>
    </r>
  </si>
  <si>
    <r>
      <rPr>
        <sz val="10"/>
        <color theme="1"/>
        <rFont val="方正仿宋_GBK"/>
        <charset val="134"/>
      </rPr>
      <t>南京沁夕阳养老护理服务有限公司</t>
    </r>
  </si>
  <si>
    <r>
      <rPr>
        <sz val="10"/>
        <color theme="1"/>
        <rFont val="方正仿宋_GBK"/>
        <charset val="134"/>
      </rPr>
      <t>胡来喜</t>
    </r>
  </si>
  <si>
    <r>
      <rPr>
        <sz val="10"/>
        <color theme="1"/>
        <rFont val="方正仿宋_GBK"/>
        <charset val="134"/>
      </rPr>
      <t>湖熟街道</t>
    </r>
  </si>
  <si>
    <r>
      <rPr>
        <sz val="10"/>
        <color theme="1"/>
        <rFont val="方正仿宋_GBK"/>
        <charset val="134"/>
      </rPr>
      <t>王荣珍</t>
    </r>
  </si>
  <si>
    <r>
      <rPr>
        <sz val="10"/>
        <rFont val="方正仿宋_GBK"/>
        <charset val="134"/>
      </rPr>
      <t>小计（湖熟街道）</t>
    </r>
  </si>
  <si>
    <r>
      <rPr>
        <sz val="10"/>
        <color theme="1"/>
        <rFont val="方正仿宋_GBK"/>
        <charset val="134"/>
      </rPr>
      <t>南京江宁晚情苑老年公寓</t>
    </r>
  </si>
  <si>
    <r>
      <rPr>
        <sz val="10"/>
        <color theme="1"/>
        <rFont val="方正仿宋_GBK"/>
        <charset val="134"/>
      </rPr>
      <t>陈孝芳</t>
    </r>
  </si>
  <si>
    <r>
      <rPr>
        <sz val="10"/>
        <color theme="1"/>
        <rFont val="方正仿宋_GBK"/>
        <charset val="134"/>
      </rPr>
      <t>横溪街道</t>
    </r>
  </si>
  <si>
    <r>
      <rPr>
        <sz val="10"/>
        <color theme="1"/>
        <rFont val="方正仿宋_GBK"/>
        <charset val="134"/>
      </rPr>
      <t>方桂兰</t>
    </r>
  </si>
  <si>
    <r>
      <rPr>
        <sz val="10"/>
        <color theme="1"/>
        <rFont val="方正仿宋_GBK"/>
        <charset val="134"/>
      </rPr>
      <t>邵帮学</t>
    </r>
  </si>
  <si>
    <r>
      <rPr>
        <sz val="10"/>
        <color theme="1"/>
        <rFont val="方正仿宋_GBK"/>
        <charset val="134"/>
      </rPr>
      <t>南京市江宁区国弘护养院</t>
    </r>
  </si>
  <si>
    <r>
      <rPr>
        <sz val="10"/>
        <color theme="1"/>
        <rFont val="方正仿宋_GBK"/>
        <charset val="134"/>
      </rPr>
      <t>伍长顺</t>
    </r>
  </si>
  <si>
    <r>
      <rPr>
        <sz val="10"/>
        <color theme="1"/>
        <rFont val="方正仿宋_GBK"/>
        <charset val="134"/>
      </rPr>
      <t>南京禾善仁护养院有限公司</t>
    </r>
  </si>
  <si>
    <r>
      <rPr>
        <sz val="10"/>
        <color theme="1"/>
        <rFont val="方正仿宋_GBK"/>
        <charset val="134"/>
      </rPr>
      <t>赵利武</t>
    </r>
  </si>
  <si>
    <r>
      <rPr>
        <b/>
        <sz val="10"/>
        <rFont val="方正仿宋_GBK"/>
        <charset val="134"/>
      </rPr>
      <t>合</t>
    </r>
    <r>
      <rPr>
        <b/>
        <sz val="10"/>
        <rFont val="Times New Roman"/>
        <charset val="134"/>
      </rPr>
      <t xml:space="preserve">    </t>
    </r>
    <r>
      <rPr>
        <b/>
        <sz val="10"/>
        <rFont val="方正仿宋_GBK"/>
        <charset val="134"/>
      </rPr>
      <t>计</t>
    </r>
  </si>
  <si>
    <t>备注：1、金额单位：元。
      2、政府养老扶助对象入住养老机构补贴由老人户籍所在街道承担。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</si>
</sst>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5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name val="方正小标宋_GBK"/>
      <charset val="134"/>
    </font>
    <font>
      <b/>
      <sz val="18"/>
      <name val="Times New Roman"/>
      <charset val="134"/>
    </font>
    <font>
      <b/>
      <sz val="12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name val="方正仿宋_GBK"/>
      <charset val="134"/>
    </font>
    <font>
      <sz val="11"/>
      <color theme="1"/>
      <name val="方正仿宋_GBK"/>
      <charset val="134"/>
    </font>
    <font>
      <b/>
      <sz val="10"/>
      <color rgb="FF000000"/>
      <name val="黑体"/>
      <charset val="134"/>
    </font>
    <font>
      <sz val="12"/>
      <color theme="1"/>
      <name val="Times New Roman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name val="仿宋"/>
      <charset val="134"/>
    </font>
    <font>
      <b/>
      <sz val="10"/>
      <color theme="1"/>
      <name val="Times New Roman"/>
      <charset val="134"/>
    </font>
    <font>
      <b/>
      <sz val="12"/>
      <name val="方正小标宋_GBK"/>
      <charset val="134"/>
    </font>
    <font>
      <b/>
      <sz val="10"/>
      <color theme="1"/>
      <name val="黑体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b/>
      <sz val="10"/>
      <color rgb="FF000000"/>
      <name val="方正仿宋_GBK"/>
      <charset val="134"/>
    </font>
    <font>
      <sz val="12"/>
      <color rgb="FF000000"/>
      <name val="方正仿宋_GBK"/>
      <charset val="134"/>
    </font>
    <font>
      <b/>
      <sz val="10"/>
      <color theme="1"/>
      <name val="仿宋"/>
      <charset val="134"/>
    </font>
    <font>
      <sz val="11"/>
      <color theme="1"/>
      <name val="仿宋"/>
      <charset val="134"/>
    </font>
    <font>
      <sz val="10"/>
      <color rgb="FF000000"/>
      <name val="仿宋"/>
      <charset val="134"/>
    </font>
    <font>
      <sz val="11"/>
      <color rgb="FF000000"/>
      <name val="仿宋"/>
      <charset val="134"/>
    </font>
    <font>
      <b/>
      <sz val="18"/>
      <color rgb="FF000000"/>
      <name val="方正小标宋_GBK"/>
      <charset val="134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2"/>
      <color theme="1"/>
      <name val="方正仿宋_GBK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仿宋"/>
      <charset val="134"/>
    </font>
    <font>
      <b/>
      <sz val="10"/>
      <name val="方正仿宋_GBK"/>
      <charset val="134"/>
    </font>
    <font>
      <b/>
      <sz val="12"/>
      <color rgb="FF000000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11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4" fillId="5" borderId="11" applyNumberFormat="0" applyAlignment="0" applyProtection="0">
      <alignment vertical="center"/>
    </xf>
    <xf numFmtId="0" fontId="45" fillId="6" borderId="13" applyNumberFormat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3" fillId="0" borderId="0">
      <alignment vertical="center"/>
    </xf>
    <xf numFmtId="0" fontId="53" fillId="0" borderId="0"/>
  </cellStyleXfs>
  <cellXfs count="1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  <protection locked="0"/>
    </xf>
    <xf numFmtId="0" fontId="12" fillId="0" borderId="0" xfId="0" applyNumberFormat="1" applyFont="1" applyFill="1" applyAlignment="1" applyProtection="1">
      <alignment horizontal="center" vertical="center" wrapText="1"/>
      <protection locked="0"/>
    </xf>
    <xf numFmtId="0" fontId="8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NumberFormat="1" applyFont="1" applyFill="1" applyAlignment="1">
      <alignment horizontal="center" vertical="center" wrapText="1"/>
    </xf>
    <xf numFmtId="0" fontId="14" fillId="0" borderId="0" xfId="0" applyNumberFormat="1" applyFont="1" applyFill="1" applyAlignment="1" applyProtection="1">
      <alignment horizontal="center" vertical="center" wrapText="1"/>
      <protection locked="0"/>
    </xf>
    <xf numFmtId="0" fontId="15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 applyProtection="1">
      <alignment horizontal="center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NumberFormat="1" applyFont="1" applyFill="1" applyBorder="1" applyAlignment="1" applyProtection="1">
      <alignment horizontal="center" vertical="center"/>
      <protection locked="0"/>
    </xf>
    <xf numFmtId="0" fontId="1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/>
    </xf>
    <xf numFmtId="0" fontId="1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0" fontId="23" fillId="0" borderId="0" xfId="0" applyFont="1" applyFill="1" applyAlignment="1" applyProtection="1">
      <alignment vertical="center" wrapText="1"/>
      <protection locked="0"/>
    </xf>
    <xf numFmtId="0" fontId="23" fillId="0" borderId="0" xfId="0" applyFont="1" applyFill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Alignment="1">
      <alignment horizontal="left" vertic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8" fillId="0" borderId="1" xfId="0" applyNumberFormat="1" applyFont="1" applyBorder="1" applyAlignment="1">
      <alignment horizontal="center" vertical="center"/>
    </xf>
    <xf numFmtId="177" fontId="1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48"/>
  <sheetViews>
    <sheetView workbookViewId="0">
      <pane ySplit="5" topLeftCell="A24" activePane="bottomLeft" state="frozen"/>
      <selection/>
      <selection pane="bottomLeft" activeCell="R40" sqref="R40"/>
    </sheetView>
  </sheetViews>
  <sheetFormatPr defaultColWidth="9" defaultRowHeight="15"/>
  <cols>
    <col min="1" max="1" width="5.775" style="114" customWidth="1"/>
    <col min="2" max="2" width="27.775" style="114" customWidth="1"/>
    <col min="3" max="7" width="7.775" style="114" customWidth="1"/>
    <col min="8" max="8" width="9.775" style="114" customWidth="1"/>
    <col min="9" max="9" width="7.775" style="115" customWidth="1"/>
    <col min="10" max="10" width="9.775" style="114" customWidth="1"/>
    <col min="11" max="16384" width="9" style="114"/>
  </cols>
  <sheetData>
    <row r="1" s="114" customFormat="1" ht="30" customHeight="1" spans="1:1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="114" customFormat="1" ht="20" customHeight="1" spans="1:15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="114" customFormat="1" ht="17" customHeight="1" spans="1:15">
      <c r="A3" s="118" t="s">
        <v>2</v>
      </c>
      <c r="B3" s="118" t="s">
        <v>3</v>
      </c>
      <c r="C3" s="119" t="s">
        <v>4</v>
      </c>
      <c r="D3" s="118" t="s">
        <v>5</v>
      </c>
      <c r="E3" s="118"/>
      <c r="F3" s="118"/>
      <c r="G3" s="118"/>
      <c r="H3" s="119" t="s">
        <v>6</v>
      </c>
      <c r="I3" s="119" t="s">
        <v>7</v>
      </c>
      <c r="J3" s="119" t="s">
        <v>8</v>
      </c>
      <c r="K3" s="24" t="s">
        <v>9</v>
      </c>
      <c r="L3" s="22" t="s">
        <v>10</v>
      </c>
      <c r="M3" s="23" t="s">
        <v>11</v>
      </c>
      <c r="N3" s="23"/>
      <c r="O3" s="22" t="s">
        <v>12</v>
      </c>
    </row>
    <row r="4" s="114" customFormat="1" ht="17" customHeight="1" spans="1:15">
      <c r="A4" s="118"/>
      <c r="B4" s="118"/>
      <c r="C4" s="119"/>
      <c r="D4" s="118" t="s">
        <v>13</v>
      </c>
      <c r="E4" s="118"/>
      <c r="F4" s="118" t="s">
        <v>14</v>
      </c>
      <c r="G4" s="118"/>
      <c r="H4" s="119"/>
      <c r="I4" s="119"/>
      <c r="J4" s="119"/>
      <c r="K4" s="25"/>
      <c r="L4" s="22"/>
      <c r="M4" s="23"/>
      <c r="N4" s="23"/>
      <c r="O4" s="22"/>
    </row>
    <row r="5" s="114" customFormat="1" ht="17" customHeight="1" spans="1:15">
      <c r="A5" s="118"/>
      <c r="B5" s="118"/>
      <c r="C5" s="119"/>
      <c r="D5" s="118" t="s">
        <v>15</v>
      </c>
      <c r="E5" s="118" t="s">
        <v>16</v>
      </c>
      <c r="F5" s="118" t="s">
        <v>15</v>
      </c>
      <c r="G5" s="118" t="s">
        <v>16</v>
      </c>
      <c r="H5" s="119"/>
      <c r="I5" s="119"/>
      <c r="J5" s="119"/>
      <c r="K5" s="26"/>
      <c r="L5" s="22"/>
      <c r="M5" s="23" t="s">
        <v>17</v>
      </c>
      <c r="N5" s="129" t="s">
        <v>18</v>
      </c>
      <c r="O5" s="22"/>
    </row>
    <row r="6" s="114" customFormat="1" ht="21" customHeight="1" spans="1:15">
      <c r="A6" s="120">
        <v>1</v>
      </c>
      <c r="B6" s="121" t="s">
        <v>19</v>
      </c>
      <c r="C6" s="122" t="s">
        <v>20</v>
      </c>
      <c r="D6" s="120">
        <v>15</v>
      </c>
      <c r="E6" s="120">
        <f t="shared" ref="E6:E13" si="0">D6*240</f>
        <v>3600</v>
      </c>
      <c r="F6" s="62">
        <v>26</v>
      </c>
      <c r="G6" s="120">
        <f t="shared" ref="G6:G13" si="1">F6*300</f>
        <v>7800</v>
      </c>
      <c r="H6" s="120">
        <f t="shared" ref="H6:H13" si="2">E6+G6</f>
        <v>11400</v>
      </c>
      <c r="I6" s="130">
        <v>0.7</v>
      </c>
      <c r="J6" s="120">
        <f t="shared" ref="J6:J13" si="3">H6*I6</f>
        <v>7980</v>
      </c>
      <c r="K6" s="131">
        <f t="shared" ref="K6:K13" si="4">J6</f>
        <v>7980</v>
      </c>
      <c r="L6" s="131">
        <f t="shared" ref="L6:L13" si="5">J6/2</f>
        <v>3990</v>
      </c>
      <c r="M6" s="131">
        <f t="shared" ref="M6:M13" si="6">J6/4</f>
        <v>1995</v>
      </c>
      <c r="N6" s="131">
        <f t="shared" ref="N6:N13" si="7">J6/4</f>
        <v>1995</v>
      </c>
      <c r="O6" s="131">
        <f t="shared" ref="O6:O13" si="8">L6+M6+N6</f>
        <v>7980</v>
      </c>
    </row>
    <row r="7" s="114" customFormat="1" ht="21" customHeight="1" spans="1:15">
      <c r="A7" s="120">
        <v>2</v>
      </c>
      <c r="B7" s="121" t="s">
        <v>21</v>
      </c>
      <c r="C7" s="121" t="s">
        <v>22</v>
      </c>
      <c r="D7" s="120">
        <v>34</v>
      </c>
      <c r="E7" s="120">
        <f t="shared" si="0"/>
        <v>8160</v>
      </c>
      <c r="F7" s="62">
        <v>59</v>
      </c>
      <c r="G7" s="120">
        <f t="shared" si="1"/>
        <v>17700</v>
      </c>
      <c r="H7" s="120">
        <f t="shared" si="2"/>
        <v>25860</v>
      </c>
      <c r="I7" s="130">
        <v>0.9</v>
      </c>
      <c r="J7" s="120">
        <f t="shared" si="3"/>
        <v>23274</v>
      </c>
      <c r="K7" s="131">
        <f t="shared" si="4"/>
        <v>23274</v>
      </c>
      <c r="L7" s="131">
        <f t="shared" si="5"/>
        <v>11637</v>
      </c>
      <c r="M7" s="131">
        <f t="shared" si="6"/>
        <v>5818.5</v>
      </c>
      <c r="N7" s="131">
        <f t="shared" si="7"/>
        <v>5818.5</v>
      </c>
      <c r="O7" s="131">
        <f t="shared" si="8"/>
        <v>23274</v>
      </c>
    </row>
    <row r="8" s="114" customFormat="1" ht="21" customHeight="1" spans="1:15">
      <c r="A8" s="120">
        <v>3</v>
      </c>
      <c r="B8" s="121" t="s">
        <v>23</v>
      </c>
      <c r="C8" s="121" t="s">
        <v>22</v>
      </c>
      <c r="D8" s="120">
        <v>17</v>
      </c>
      <c r="E8" s="120">
        <f t="shared" si="0"/>
        <v>4080</v>
      </c>
      <c r="F8" s="62">
        <v>37</v>
      </c>
      <c r="G8" s="120">
        <f t="shared" si="1"/>
        <v>11100</v>
      </c>
      <c r="H8" s="120">
        <f t="shared" si="2"/>
        <v>15180</v>
      </c>
      <c r="I8" s="130">
        <v>0.9</v>
      </c>
      <c r="J8" s="120">
        <f t="shared" si="3"/>
        <v>13662</v>
      </c>
      <c r="K8" s="131">
        <f t="shared" si="4"/>
        <v>13662</v>
      </c>
      <c r="L8" s="131">
        <f t="shared" si="5"/>
        <v>6831</v>
      </c>
      <c r="M8" s="131">
        <f t="shared" si="6"/>
        <v>3415.5</v>
      </c>
      <c r="N8" s="131">
        <f t="shared" si="7"/>
        <v>3415.5</v>
      </c>
      <c r="O8" s="131">
        <f t="shared" si="8"/>
        <v>13662</v>
      </c>
    </row>
    <row r="9" s="114" customFormat="1" ht="21" customHeight="1" spans="1:15">
      <c r="A9" s="120">
        <v>4</v>
      </c>
      <c r="B9" s="121" t="s">
        <v>24</v>
      </c>
      <c r="C9" s="122" t="s">
        <v>20</v>
      </c>
      <c r="D9" s="120">
        <v>20</v>
      </c>
      <c r="E9" s="120">
        <f t="shared" si="0"/>
        <v>4800</v>
      </c>
      <c r="F9" s="120">
        <v>73</v>
      </c>
      <c r="G9" s="120">
        <f t="shared" si="1"/>
        <v>21900</v>
      </c>
      <c r="H9" s="120">
        <f t="shared" si="2"/>
        <v>26700</v>
      </c>
      <c r="I9" s="130">
        <v>0.7</v>
      </c>
      <c r="J9" s="120">
        <f t="shared" si="3"/>
        <v>18690</v>
      </c>
      <c r="K9" s="131">
        <f t="shared" si="4"/>
        <v>18690</v>
      </c>
      <c r="L9" s="131">
        <f t="shared" si="5"/>
        <v>9345</v>
      </c>
      <c r="M9" s="131">
        <f t="shared" si="6"/>
        <v>4672.5</v>
      </c>
      <c r="N9" s="131">
        <f t="shared" si="7"/>
        <v>4672.5</v>
      </c>
      <c r="O9" s="131">
        <f t="shared" si="8"/>
        <v>18690</v>
      </c>
    </row>
    <row r="10" s="114" customFormat="1" ht="21" customHeight="1" spans="1:15">
      <c r="A10" s="120">
        <v>5</v>
      </c>
      <c r="B10" s="121" t="s">
        <v>25</v>
      </c>
      <c r="C10" s="121" t="s">
        <v>26</v>
      </c>
      <c r="D10" s="120">
        <v>3</v>
      </c>
      <c r="E10" s="120">
        <f t="shared" si="0"/>
        <v>720</v>
      </c>
      <c r="F10" s="62">
        <v>19</v>
      </c>
      <c r="G10" s="120">
        <f t="shared" si="1"/>
        <v>5700</v>
      </c>
      <c r="H10" s="120">
        <f t="shared" si="2"/>
        <v>6420</v>
      </c>
      <c r="I10" s="130">
        <v>0.8</v>
      </c>
      <c r="J10" s="120">
        <f t="shared" si="3"/>
        <v>5136</v>
      </c>
      <c r="K10" s="131">
        <f t="shared" si="4"/>
        <v>5136</v>
      </c>
      <c r="L10" s="131">
        <f t="shared" si="5"/>
        <v>2568</v>
      </c>
      <c r="M10" s="131">
        <f t="shared" si="6"/>
        <v>1284</v>
      </c>
      <c r="N10" s="131">
        <f t="shared" si="7"/>
        <v>1284</v>
      </c>
      <c r="O10" s="131">
        <f t="shared" si="8"/>
        <v>5136</v>
      </c>
    </row>
    <row r="11" s="114" customFormat="1" ht="21" customHeight="1" spans="1:15">
      <c r="A11" s="120">
        <v>6</v>
      </c>
      <c r="B11" s="121" t="s">
        <v>27</v>
      </c>
      <c r="C11" s="122" t="s">
        <v>20</v>
      </c>
      <c r="D11" s="120">
        <v>3</v>
      </c>
      <c r="E11" s="120">
        <f t="shared" si="0"/>
        <v>720</v>
      </c>
      <c r="F11" s="62">
        <v>13</v>
      </c>
      <c r="G11" s="120">
        <f t="shared" si="1"/>
        <v>3900</v>
      </c>
      <c r="H11" s="120">
        <f t="shared" si="2"/>
        <v>4620</v>
      </c>
      <c r="I11" s="130">
        <v>0.7</v>
      </c>
      <c r="J11" s="120">
        <f t="shared" si="3"/>
        <v>3234</v>
      </c>
      <c r="K11" s="131">
        <f t="shared" si="4"/>
        <v>3234</v>
      </c>
      <c r="L11" s="131">
        <f t="shared" si="5"/>
        <v>1617</v>
      </c>
      <c r="M11" s="131">
        <f t="shared" si="6"/>
        <v>808.5</v>
      </c>
      <c r="N11" s="131">
        <f t="shared" si="7"/>
        <v>808.5</v>
      </c>
      <c r="O11" s="131">
        <f t="shared" si="8"/>
        <v>3234</v>
      </c>
    </row>
    <row r="12" s="114" customFormat="1" ht="30" customHeight="1" spans="1:15">
      <c r="A12" s="120">
        <v>7</v>
      </c>
      <c r="B12" s="121" t="s">
        <v>28</v>
      </c>
      <c r="C12" s="121" t="s">
        <v>26</v>
      </c>
      <c r="D12" s="122">
        <v>10</v>
      </c>
      <c r="E12" s="120">
        <f t="shared" si="0"/>
        <v>2400</v>
      </c>
      <c r="F12" s="62">
        <v>29</v>
      </c>
      <c r="G12" s="120">
        <f t="shared" si="1"/>
        <v>8700</v>
      </c>
      <c r="H12" s="120">
        <f t="shared" si="2"/>
        <v>11100</v>
      </c>
      <c r="I12" s="130">
        <v>0.8</v>
      </c>
      <c r="J12" s="120">
        <f t="shared" si="3"/>
        <v>8880</v>
      </c>
      <c r="K12" s="131">
        <f t="shared" si="4"/>
        <v>8880</v>
      </c>
      <c r="L12" s="131">
        <f t="shared" si="5"/>
        <v>4440</v>
      </c>
      <c r="M12" s="131">
        <f t="shared" si="6"/>
        <v>2220</v>
      </c>
      <c r="N12" s="131">
        <f t="shared" si="7"/>
        <v>2220</v>
      </c>
      <c r="O12" s="131">
        <f t="shared" si="8"/>
        <v>8880</v>
      </c>
    </row>
    <row r="13" s="114" customFormat="1" ht="21" customHeight="1" spans="1:15">
      <c r="A13" s="120">
        <v>8</v>
      </c>
      <c r="B13" s="121" t="s">
        <v>29</v>
      </c>
      <c r="C13" s="121" t="s">
        <v>30</v>
      </c>
      <c r="D13" s="120">
        <v>34</v>
      </c>
      <c r="E13" s="120">
        <f t="shared" si="0"/>
        <v>8160</v>
      </c>
      <c r="F13" s="62">
        <v>96</v>
      </c>
      <c r="G13" s="120">
        <f t="shared" si="1"/>
        <v>28800</v>
      </c>
      <c r="H13" s="120">
        <f t="shared" si="2"/>
        <v>36960</v>
      </c>
      <c r="I13" s="130">
        <v>1</v>
      </c>
      <c r="J13" s="120">
        <f t="shared" si="3"/>
        <v>36960</v>
      </c>
      <c r="K13" s="131">
        <f t="shared" si="4"/>
        <v>36960</v>
      </c>
      <c r="L13" s="131">
        <f t="shared" si="5"/>
        <v>18480</v>
      </c>
      <c r="M13" s="131">
        <f t="shared" si="6"/>
        <v>9240</v>
      </c>
      <c r="N13" s="131">
        <f t="shared" si="7"/>
        <v>9240</v>
      </c>
      <c r="O13" s="131">
        <f t="shared" si="8"/>
        <v>36960</v>
      </c>
    </row>
    <row r="14" s="114" customFormat="1" ht="21" customHeight="1" spans="1:15">
      <c r="A14" s="123" t="s">
        <v>31</v>
      </c>
      <c r="B14" s="123"/>
      <c r="C14" s="123"/>
      <c r="D14" s="123">
        <f>SUM(D6:D13)</f>
        <v>136</v>
      </c>
      <c r="E14" s="123">
        <f>SUM(E6:E13)</f>
        <v>32640</v>
      </c>
      <c r="F14" s="123">
        <f>SUM(F6:F13)</f>
        <v>352</v>
      </c>
      <c r="G14" s="123">
        <f>SUM(G6:G13)</f>
        <v>105600</v>
      </c>
      <c r="H14" s="123">
        <f>SUM(H6:H13)</f>
        <v>138240</v>
      </c>
      <c r="I14" s="123" t="s">
        <v>20</v>
      </c>
      <c r="J14" s="123">
        <f t="shared" ref="J14:O14" si="9">SUM(J6:J13)</f>
        <v>117816</v>
      </c>
      <c r="K14" s="123">
        <f t="shared" si="9"/>
        <v>117816</v>
      </c>
      <c r="L14" s="123">
        <f t="shared" si="9"/>
        <v>58908</v>
      </c>
      <c r="M14" s="123">
        <f t="shared" si="9"/>
        <v>29454</v>
      </c>
      <c r="N14" s="123">
        <f t="shared" si="9"/>
        <v>29454</v>
      </c>
      <c r="O14" s="123">
        <f t="shared" si="9"/>
        <v>117816</v>
      </c>
    </row>
    <row r="15" s="114" customFormat="1" ht="21" customHeight="1" spans="1:15">
      <c r="A15" s="120">
        <v>9</v>
      </c>
      <c r="B15" s="121" t="s">
        <v>32</v>
      </c>
      <c r="C15" s="121" t="s">
        <v>33</v>
      </c>
      <c r="D15" s="120">
        <v>71</v>
      </c>
      <c r="E15" s="120">
        <f>D15*240</f>
        <v>17040</v>
      </c>
      <c r="F15" s="120">
        <v>199</v>
      </c>
      <c r="G15" s="120">
        <f>F15*300</f>
        <v>59700</v>
      </c>
      <c r="H15" s="120">
        <f>E15+G15</f>
        <v>76740</v>
      </c>
      <c r="I15" s="130">
        <v>1.2</v>
      </c>
      <c r="J15" s="120">
        <f>H15*I15</f>
        <v>92088</v>
      </c>
      <c r="K15" s="131">
        <f>J15</f>
        <v>92088</v>
      </c>
      <c r="L15" s="131">
        <f>J15/2</f>
        <v>46044</v>
      </c>
      <c r="M15" s="131">
        <f>J15/4</f>
        <v>23022</v>
      </c>
      <c r="N15" s="131">
        <f>J15/4</f>
        <v>23022</v>
      </c>
      <c r="O15" s="131">
        <f>L15+M15+N15</f>
        <v>92088</v>
      </c>
    </row>
    <row r="16" s="114" customFormat="1" ht="21" customHeight="1" spans="1:15">
      <c r="A16" s="120">
        <v>10</v>
      </c>
      <c r="B16" s="121" t="s">
        <v>34</v>
      </c>
      <c r="C16" s="121" t="s">
        <v>33</v>
      </c>
      <c r="D16" s="120">
        <v>234</v>
      </c>
      <c r="E16" s="120">
        <f>D16*240</f>
        <v>56160</v>
      </c>
      <c r="F16" s="62">
        <v>481</v>
      </c>
      <c r="G16" s="120">
        <f>F16*300</f>
        <v>144300</v>
      </c>
      <c r="H16" s="120">
        <f>E16+G16</f>
        <v>200460</v>
      </c>
      <c r="I16" s="130">
        <v>1.2</v>
      </c>
      <c r="J16" s="120">
        <f>H16*I16</f>
        <v>240552</v>
      </c>
      <c r="K16" s="131">
        <f>J16</f>
        <v>240552</v>
      </c>
      <c r="L16" s="131">
        <f>J16/2</f>
        <v>120276</v>
      </c>
      <c r="M16" s="131">
        <f>J16/4</f>
        <v>60138</v>
      </c>
      <c r="N16" s="131">
        <f>J16/4</f>
        <v>60138</v>
      </c>
      <c r="O16" s="131">
        <f>L16+M16+N16</f>
        <v>240552</v>
      </c>
    </row>
    <row r="17" s="114" customFormat="1" ht="21" customHeight="1" spans="1:15">
      <c r="A17" s="120">
        <v>11</v>
      </c>
      <c r="B17" s="121" t="s">
        <v>35</v>
      </c>
      <c r="C17" s="121" t="s">
        <v>30</v>
      </c>
      <c r="D17" s="120">
        <v>29</v>
      </c>
      <c r="E17" s="120">
        <f>D17*240</f>
        <v>6960</v>
      </c>
      <c r="F17" s="62">
        <v>50</v>
      </c>
      <c r="G17" s="120">
        <f>F17*300</f>
        <v>15000</v>
      </c>
      <c r="H17" s="120">
        <f>E17+G17</f>
        <v>21960</v>
      </c>
      <c r="I17" s="130">
        <v>1</v>
      </c>
      <c r="J17" s="120">
        <f>H17*I17</f>
        <v>21960</v>
      </c>
      <c r="K17" s="131">
        <f>J17</f>
        <v>21960</v>
      </c>
      <c r="L17" s="131">
        <f>J17/2</f>
        <v>10980</v>
      </c>
      <c r="M17" s="131">
        <f>J17/4</f>
        <v>5490</v>
      </c>
      <c r="N17" s="131">
        <f>J17/4</f>
        <v>5490</v>
      </c>
      <c r="O17" s="131">
        <f>L17+M17+N17</f>
        <v>21960</v>
      </c>
    </row>
    <row r="18" s="114" customFormat="1" ht="21" customHeight="1" spans="1:15">
      <c r="A18" s="124" t="s">
        <v>36</v>
      </c>
      <c r="B18" s="123"/>
      <c r="C18" s="123"/>
      <c r="D18" s="123">
        <f>SUM(D15:D17)</f>
        <v>334</v>
      </c>
      <c r="E18" s="123">
        <f>SUM(E15:E17)</f>
        <v>80160</v>
      </c>
      <c r="F18" s="123">
        <f>SUM(F15:F17)</f>
        <v>730</v>
      </c>
      <c r="G18" s="123">
        <f>SUM(G15:G17)</f>
        <v>219000</v>
      </c>
      <c r="H18" s="123">
        <f>SUM(H15:H17)</f>
        <v>299160</v>
      </c>
      <c r="I18" s="123" t="s">
        <v>20</v>
      </c>
      <c r="J18" s="123">
        <f t="shared" ref="J18:O18" si="10">SUM(J15:J17)</f>
        <v>354600</v>
      </c>
      <c r="K18" s="123">
        <f t="shared" si="10"/>
        <v>354600</v>
      </c>
      <c r="L18" s="123">
        <f t="shared" si="10"/>
        <v>177300</v>
      </c>
      <c r="M18" s="123">
        <f t="shared" si="10"/>
        <v>88650</v>
      </c>
      <c r="N18" s="123">
        <f t="shared" si="10"/>
        <v>88650</v>
      </c>
      <c r="O18" s="123">
        <f t="shared" si="10"/>
        <v>354600</v>
      </c>
    </row>
    <row r="19" s="114" customFormat="1" ht="21" customHeight="1" spans="1:15">
      <c r="A19" s="120">
        <v>12</v>
      </c>
      <c r="B19" s="121" t="s">
        <v>37</v>
      </c>
      <c r="C19" s="121" t="s">
        <v>26</v>
      </c>
      <c r="D19" s="120">
        <v>17</v>
      </c>
      <c r="E19" s="120">
        <f t="shared" ref="E19:E24" si="11">D19*240</f>
        <v>4080</v>
      </c>
      <c r="F19" s="62">
        <v>13</v>
      </c>
      <c r="G19" s="120">
        <f t="shared" ref="G19:G24" si="12">F19*300</f>
        <v>3900</v>
      </c>
      <c r="H19" s="120">
        <f t="shared" ref="H19:H24" si="13">E19+G19</f>
        <v>7980</v>
      </c>
      <c r="I19" s="130">
        <v>0.8</v>
      </c>
      <c r="J19" s="120">
        <f t="shared" ref="J19:J24" si="14">H19*I19</f>
        <v>6384</v>
      </c>
      <c r="K19" s="131">
        <f t="shared" ref="K19:K24" si="15">J19</f>
        <v>6384</v>
      </c>
      <c r="L19" s="131">
        <f t="shared" ref="L19:L24" si="16">J19/2</f>
        <v>3192</v>
      </c>
      <c r="M19" s="131">
        <f t="shared" ref="M19:M24" si="17">J19/4</f>
        <v>1596</v>
      </c>
      <c r="N19" s="131">
        <f t="shared" ref="N19:N24" si="18">J19/4</f>
        <v>1596</v>
      </c>
      <c r="O19" s="131">
        <f t="shared" ref="O19:O24" si="19">L19+M19+N19</f>
        <v>6384</v>
      </c>
    </row>
    <row r="20" s="114" customFormat="1" ht="30" customHeight="1" spans="1:15">
      <c r="A20" s="120">
        <v>13</v>
      </c>
      <c r="B20" s="121" t="s">
        <v>38</v>
      </c>
      <c r="C20" s="121" t="s">
        <v>22</v>
      </c>
      <c r="D20" s="120">
        <v>1</v>
      </c>
      <c r="E20" s="120">
        <f t="shared" si="11"/>
        <v>240</v>
      </c>
      <c r="F20" s="62">
        <v>50</v>
      </c>
      <c r="G20" s="120">
        <f t="shared" si="12"/>
        <v>15000</v>
      </c>
      <c r="H20" s="120">
        <f t="shared" si="13"/>
        <v>15240</v>
      </c>
      <c r="I20" s="130">
        <v>0.9</v>
      </c>
      <c r="J20" s="120">
        <f t="shared" si="14"/>
        <v>13716</v>
      </c>
      <c r="K20" s="131">
        <f t="shared" si="15"/>
        <v>13716</v>
      </c>
      <c r="L20" s="131">
        <f t="shared" si="16"/>
        <v>6858</v>
      </c>
      <c r="M20" s="131">
        <f t="shared" si="17"/>
        <v>3429</v>
      </c>
      <c r="N20" s="131">
        <f t="shared" si="18"/>
        <v>3429</v>
      </c>
      <c r="O20" s="131">
        <f t="shared" si="19"/>
        <v>13716</v>
      </c>
    </row>
    <row r="21" s="114" customFormat="1" ht="21" customHeight="1" spans="1:15">
      <c r="A21" s="120">
        <v>14</v>
      </c>
      <c r="B21" s="121" t="s">
        <v>39</v>
      </c>
      <c r="C21" s="122" t="s">
        <v>20</v>
      </c>
      <c r="D21" s="120">
        <v>35</v>
      </c>
      <c r="E21" s="120">
        <f t="shared" si="11"/>
        <v>8400</v>
      </c>
      <c r="F21" s="120">
        <v>45</v>
      </c>
      <c r="G21" s="120">
        <f t="shared" si="12"/>
        <v>13500</v>
      </c>
      <c r="H21" s="120">
        <f t="shared" si="13"/>
        <v>21900</v>
      </c>
      <c r="I21" s="130">
        <v>0.7</v>
      </c>
      <c r="J21" s="120">
        <f t="shared" si="14"/>
        <v>15330</v>
      </c>
      <c r="K21" s="131">
        <f t="shared" si="15"/>
        <v>15330</v>
      </c>
      <c r="L21" s="131">
        <f t="shared" si="16"/>
        <v>7665</v>
      </c>
      <c r="M21" s="131">
        <f t="shared" si="17"/>
        <v>3832.5</v>
      </c>
      <c r="N21" s="131">
        <f t="shared" si="18"/>
        <v>3832.5</v>
      </c>
      <c r="O21" s="131">
        <f t="shared" si="19"/>
        <v>15330</v>
      </c>
    </row>
    <row r="22" s="114" customFormat="1" ht="30" customHeight="1" spans="1:15">
      <c r="A22" s="120">
        <v>15</v>
      </c>
      <c r="B22" s="121" t="s">
        <v>40</v>
      </c>
      <c r="C22" s="121" t="s">
        <v>22</v>
      </c>
      <c r="D22" s="120">
        <v>30</v>
      </c>
      <c r="E22" s="120">
        <f t="shared" si="11"/>
        <v>7200</v>
      </c>
      <c r="F22" s="62">
        <v>65</v>
      </c>
      <c r="G22" s="120">
        <f t="shared" si="12"/>
        <v>19500</v>
      </c>
      <c r="H22" s="120">
        <f t="shared" si="13"/>
        <v>26700</v>
      </c>
      <c r="I22" s="130">
        <v>0.9</v>
      </c>
      <c r="J22" s="120">
        <f t="shared" si="14"/>
        <v>24030</v>
      </c>
      <c r="K22" s="131">
        <f t="shared" si="15"/>
        <v>24030</v>
      </c>
      <c r="L22" s="131">
        <f t="shared" si="16"/>
        <v>12015</v>
      </c>
      <c r="M22" s="131">
        <f t="shared" si="17"/>
        <v>6007.5</v>
      </c>
      <c r="N22" s="131">
        <f t="shared" si="18"/>
        <v>6007.5</v>
      </c>
      <c r="O22" s="131">
        <f t="shared" si="19"/>
        <v>24030</v>
      </c>
    </row>
    <row r="23" s="114" customFormat="1" ht="21" customHeight="1" spans="1:15">
      <c r="A23" s="120">
        <v>16</v>
      </c>
      <c r="B23" s="121" t="s">
        <v>41</v>
      </c>
      <c r="C23" s="122" t="s">
        <v>20</v>
      </c>
      <c r="D23" s="120">
        <v>42</v>
      </c>
      <c r="E23" s="120">
        <f t="shared" si="11"/>
        <v>10080</v>
      </c>
      <c r="F23" s="62">
        <v>97</v>
      </c>
      <c r="G23" s="120">
        <f t="shared" si="12"/>
        <v>29100</v>
      </c>
      <c r="H23" s="120">
        <f t="shared" si="13"/>
        <v>39180</v>
      </c>
      <c r="I23" s="130">
        <v>0.7</v>
      </c>
      <c r="J23" s="120">
        <f t="shared" si="14"/>
        <v>27426</v>
      </c>
      <c r="K23" s="131">
        <f t="shared" si="15"/>
        <v>27426</v>
      </c>
      <c r="L23" s="131">
        <f t="shared" si="16"/>
        <v>13713</v>
      </c>
      <c r="M23" s="131">
        <f t="shared" si="17"/>
        <v>6856.5</v>
      </c>
      <c r="N23" s="131">
        <f t="shared" si="18"/>
        <v>6856.5</v>
      </c>
      <c r="O23" s="131">
        <f t="shared" si="19"/>
        <v>27426</v>
      </c>
    </row>
    <row r="24" s="114" customFormat="1" ht="21" customHeight="1" spans="1:15">
      <c r="A24" s="120">
        <v>17</v>
      </c>
      <c r="B24" s="121" t="s">
        <v>42</v>
      </c>
      <c r="C24" s="122" t="s">
        <v>20</v>
      </c>
      <c r="D24" s="120">
        <v>12</v>
      </c>
      <c r="E24" s="120">
        <f t="shared" si="11"/>
        <v>2880</v>
      </c>
      <c r="F24" s="62">
        <v>9</v>
      </c>
      <c r="G24" s="120">
        <f t="shared" si="12"/>
        <v>2700</v>
      </c>
      <c r="H24" s="120">
        <f t="shared" si="13"/>
        <v>5580</v>
      </c>
      <c r="I24" s="130">
        <v>0.7</v>
      </c>
      <c r="J24" s="120">
        <f t="shared" si="14"/>
        <v>3906</v>
      </c>
      <c r="K24" s="131">
        <f t="shared" si="15"/>
        <v>3906</v>
      </c>
      <c r="L24" s="131">
        <f t="shared" si="16"/>
        <v>1953</v>
      </c>
      <c r="M24" s="131">
        <f t="shared" si="17"/>
        <v>976.5</v>
      </c>
      <c r="N24" s="131">
        <f t="shared" si="18"/>
        <v>976.5</v>
      </c>
      <c r="O24" s="131">
        <f t="shared" si="19"/>
        <v>3906</v>
      </c>
    </row>
    <row r="25" s="114" customFormat="1" ht="21" customHeight="1" spans="1:15">
      <c r="A25" s="124" t="s">
        <v>43</v>
      </c>
      <c r="B25" s="123"/>
      <c r="C25" s="123"/>
      <c r="D25" s="123">
        <f>SUM(D19:D24)</f>
        <v>137</v>
      </c>
      <c r="E25" s="123">
        <f>SUM(E19:E24)</f>
        <v>32880</v>
      </c>
      <c r="F25" s="123">
        <f>SUM(F19:F24)</f>
        <v>279</v>
      </c>
      <c r="G25" s="123">
        <f>SUM(G19:G24)</f>
        <v>83700</v>
      </c>
      <c r="H25" s="123">
        <f>SUM(H19:H24)</f>
        <v>116580</v>
      </c>
      <c r="I25" s="123" t="s">
        <v>20</v>
      </c>
      <c r="J25" s="123">
        <f t="shared" ref="J25:O25" si="20">SUM(J19:J24)</f>
        <v>90792</v>
      </c>
      <c r="K25" s="123">
        <f t="shared" si="20"/>
        <v>90792</v>
      </c>
      <c r="L25" s="123">
        <f t="shared" si="20"/>
        <v>45396</v>
      </c>
      <c r="M25" s="123">
        <f t="shared" si="20"/>
        <v>22698</v>
      </c>
      <c r="N25" s="123">
        <f t="shared" si="20"/>
        <v>22698</v>
      </c>
      <c r="O25" s="123">
        <f t="shared" si="20"/>
        <v>90792</v>
      </c>
    </row>
    <row r="26" s="114" customFormat="1" ht="21" customHeight="1" spans="1:15">
      <c r="A26" s="120">
        <v>18</v>
      </c>
      <c r="B26" s="121" t="s">
        <v>44</v>
      </c>
      <c r="C26" s="121" t="s">
        <v>33</v>
      </c>
      <c r="D26" s="120">
        <v>167</v>
      </c>
      <c r="E26" s="120">
        <f>D26*240</f>
        <v>40080</v>
      </c>
      <c r="F26" s="62">
        <v>402</v>
      </c>
      <c r="G26" s="120">
        <f>F26*300</f>
        <v>120600</v>
      </c>
      <c r="H26" s="120">
        <f>E26+G26</f>
        <v>160680</v>
      </c>
      <c r="I26" s="130">
        <v>1.2</v>
      </c>
      <c r="J26" s="120">
        <f>H26*I26</f>
        <v>192816</v>
      </c>
      <c r="K26" s="131">
        <f>J26</f>
        <v>192816</v>
      </c>
      <c r="L26" s="131">
        <f>J26/2</f>
        <v>96408</v>
      </c>
      <c r="M26" s="131">
        <f>J26/4</f>
        <v>48204</v>
      </c>
      <c r="N26" s="131">
        <f>J26/4</f>
        <v>48204</v>
      </c>
      <c r="O26" s="131">
        <f>L26+M26+N26</f>
        <v>192816</v>
      </c>
    </row>
    <row r="27" s="114" customFormat="1" ht="21" customHeight="1" spans="1:15">
      <c r="A27" s="124" t="s">
        <v>45</v>
      </c>
      <c r="B27" s="123"/>
      <c r="C27" s="123"/>
      <c r="D27" s="123">
        <f>D26</f>
        <v>167</v>
      </c>
      <c r="E27" s="123">
        <f>E26</f>
        <v>40080</v>
      </c>
      <c r="F27" s="123">
        <f>F26</f>
        <v>402</v>
      </c>
      <c r="G27" s="123">
        <f>G26</f>
        <v>120600</v>
      </c>
      <c r="H27" s="123">
        <f>H26</f>
        <v>160680</v>
      </c>
      <c r="I27" s="123" t="s">
        <v>20</v>
      </c>
      <c r="J27" s="123">
        <f t="shared" ref="J27:O27" si="21">J26</f>
        <v>192816</v>
      </c>
      <c r="K27" s="123">
        <f t="shared" si="21"/>
        <v>192816</v>
      </c>
      <c r="L27" s="123">
        <f t="shared" si="21"/>
        <v>96408</v>
      </c>
      <c r="M27" s="123">
        <f t="shared" si="21"/>
        <v>48204</v>
      </c>
      <c r="N27" s="123">
        <f t="shared" si="21"/>
        <v>48204</v>
      </c>
      <c r="O27" s="123">
        <f t="shared" si="21"/>
        <v>192816</v>
      </c>
    </row>
    <row r="28" s="114" customFormat="1" ht="21" customHeight="1" spans="1:15">
      <c r="A28" s="120">
        <v>19</v>
      </c>
      <c r="B28" s="121" t="s">
        <v>46</v>
      </c>
      <c r="C28" s="121" t="s">
        <v>30</v>
      </c>
      <c r="D28" s="120">
        <v>38</v>
      </c>
      <c r="E28" s="120">
        <f>D28*240</f>
        <v>9120</v>
      </c>
      <c r="F28" s="62">
        <v>77</v>
      </c>
      <c r="G28" s="120">
        <f>F28*300</f>
        <v>23100</v>
      </c>
      <c r="H28" s="120">
        <f>E28+G28</f>
        <v>32220</v>
      </c>
      <c r="I28" s="130">
        <v>1</v>
      </c>
      <c r="J28" s="120">
        <f>H28*I28</f>
        <v>32220</v>
      </c>
      <c r="K28" s="131">
        <f>J28</f>
        <v>32220</v>
      </c>
      <c r="L28" s="131">
        <f>J28/2</f>
        <v>16110</v>
      </c>
      <c r="M28" s="131">
        <f>J28/4</f>
        <v>8055</v>
      </c>
      <c r="N28" s="131">
        <f>J28/4</f>
        <v>8055</v>
      </c>
      <c r="O28" s="131">
        <f>L28+M28+N28</f>
        <v>32220</v>
      </c>
    </row>
    <row r="29" s="114" customFormat="1" ht="21" customHeight="1" spans="1:15">
      <c r="A29" s="124" t="s">
        <v>47</v>
      </c>
      <c r="B29" s="123"/>
      <c r="C29" s="123"/>
      <c r="D29" s="123">
        <f>D28</f>
        <v>38</v>
      </c>
      <c r="E29" s="123">
        <f>E28</f>
        <v>9120</v>
      </c>
      <c r="F29" s="123">
        <f>F28</f>
        <v>77</v>
      </c>
      <c r="G29" s="123">
        <f>G28</f>
        <v>23100</v>
      </c>
      <c r="H29" s="123">
        <f>H28</f>
        <v>32220</v>
      </c>
      <c r="I29" s="123" t="s">
        <v>20</v>
      </c>
      <c r="J29" s="123">
        <f t="shared" ref="J29:O29" si="22">J28</f>
        <v>32220</v>
      </c>
      <c r="K29" s="123">
        <f t="shared" si="22"/>
        <v>32220</v>
      </c>
      <c r="L29" s="123">
        <f t="shared" si="22"/>
        <v>16110</v>
      </c>
      <c r="M29" s="123">
        <f t="shared" si="22"/>
        <v>8055</v>
      </c>
      <c r="N29" s="123">
        <f t="shared" si="22"/>
        <v>8055</v>
      </c>
      <c r="O29" s="123">
        <f t="shared" si="22"/>
        <v>32220</v>
      </c>
    </row>
    <row r="30" s="114" customFormat="1" ht="21" customHeight="1" spans="1:15">
      <c r="A30" s="120">
        <v>20</v>
      </c>
      <c r="B30" s="121" t="s">
        <v>48</v>
      </c>
      <c r="C30" s="121" t="s">
        <v>30</v>
      </c>
      <c r="D30" s="120">
        <v>25</v>
      </c>
      <c r="E30" s="120">
        <f>D30*240</f>
        <v>6000</v>
      </c>
      <c r="F30" s="62">
        <v>106</v>
      </c>
      <c r="G30" s="120">
        <f>F30*300</f>
        <v>31800</v>
      </c>
      <c r="H30" s="120">
        <f>E30+G30</f>
        <v>37800</v>
      </c>
      <c r="I30" s="130">
        <v>1</v>
      </c>
      <c r="J30" s="120">
        <f>H30*I30</f>
        <v>37800</v>
      </c>
      <c r="K30" s="131">
        <f>J30</f>
        <v>37800</v>
      </c>
      <c r="L30" s="131">
        <f>J30/2</f>
        <v>18900</v>
      </c>
      <c r="M30" s="131">
        <f>J30/4</f>
        <v>9450</v>
      </c>
      <c r="N30" s="131">
        <f>J30/4</f>
        <v>9450</v>
      </c>
      <c r="O30" s="131">
        <f>L30+M30+N30</f>
        <v>37800</v>
      </c>
    </row>
    <row r="31" s="114" customFormat="1" ht="21" customHeight="1" spans="1:15">
      <c r="A31" s="120">
        <v>21</v>
      </c>
      <c r="B31" s="121" t="s">
        <v>49</v>
      </c>
      <c r="C31" s="121" t="s">
        <v>30</v>
      </c>
      <c r="D31" s="120">
        <v>35</v>
      </c>
      <c r="E31" s="120">
        <f>D31*240</f>
        <v>8400</v>
      </c>
      <c r="F31" s="62">
        <v>165</v>
      </c>
      <c r="G31" s="120">
        <f>F31*300</f>
        <v>49500</v>
      </c>
      <c r="H31" s="120">
        <f>E31+G31</f>
        <v>57900</v>
      </c>
      <c r="I31" s="130">
        <v>1</v>
      </c>
      <c r="J31" s="120">
        <f>H31*I31</f>
        <v>57900</v>
      </c>
      <c r="K31" s="131">
        <f>J31</f>
        <v>57900</v>
      </c>
      <c r="L31" s="131">
        <f>J31/2</f>
        <v>28950</v>
      </c>
      <c r="M31" s="131">
        <f>J31/4</f>
        <v>14475</v>
      </c>
      <c r="N31" s="131">
        <f>J31/4</f>
        <v>14475</v>
      </c>
      <c r="O31" s="131">
        <f>L31+M31+N31</f>
        <v>57900</v>
      </c>
    </row>
    <row r="32" s="114" customFormat="1" ht="21" customHeight="1" spans="1:15">
      <c r="A32" s="124" t="s">
        <v>50</v>
      </c>
      <c r="B32" s="123"/>
      <c r="C32" s="123"/>
      <c r="D32" s="123">
        <f>D30+D31</f>
        <v>60</v>
      </c>
      <c r="E32" s="123">
        <f>E30+E31</f>
        <v>14400</v>
      </c>
      <c r="F32" s="123">
        <f>F30+F31</f>
        <v>271</v>
      </c>
      <c r="G32" s="123">
        <f>G30+G31</f>
        <v>81300</v>
      </c>
      <c r="H32" s="123">
        <f>H30+H31</f>
        <v>95700</v>
      </c>
      <c r="I32" s="123" t="s">
        <v>20</v>
      </c>
      <c r="J32" s="123">
        <f t="shared" ref="J32:O32" si="23">J30+J31</f>
        <v>95700</v>
      </c>
      <c r="K32" s="123">
        <f t="shared" si="23"/>
        <v>95700</v>
      </c>
      <c r="L32" s="123">
        <f t="shared" si="23"/>
        <v>47850</v>
      </c>
      <c r="M32" s="123">
        <f t="shared" si="23"/>
        <v>23925</v>
      </c>
      <c r="N32" s="123">
        <f t="shared" si="23"/>
        <v>23925</v>
      </c>
      <c r="O32" s="123">
        <f t="shared" si="23"/>
        <v>95700</v>
      </c>
    </row>
    <row r="33" s="114" customFormat="1" ht="21" customHeight="1" spans="1:15">
      <c r="A33" s="120">
        <v>22</v>
      </c>
      <c r="B33" s="121" t="s">
        <v>51</v>
      </c>
      <c r="C33" s="121" t="s">
        <v>22</v>
      </c>
      <c r="D33" s="120">
        <v>25</v>
      </c>
      <c r="E33" s="120">
        <f>D33*240</f>
        <v>6000</v>
      </c>
      <c r="F33" s="62">
        <v>65</v>
      </c>
      <c r="G33" s="120">
        <f>F33*300</f>
        <v>19500</v>
      </c>
      <c r="H33" s="120">
        <f>E33+G33</f>
        <v>25500</v>
      </c>
      <c r="I33" s="130">
        <v>0.9</v>
      </c>
      <c r="J33" s="120">
        <f>H33*I33</f>
        <v>22950</v>
      </c>
      <c r="K33" s="131">
        <f>J33</f>
        <v>22950</v>
      </c>
      <c r="L33" s="131">
        <f>J33/2</f>
        <v>11475</v>
      </c>
      <c r="M33" s="131">
        <f>J33/4</f>
        <v>5737.5</v>
      </c>
      <c r="N33" s="131">
        <f>J33/4</f>
        <v>5737.5</v>
      </c>
      <c r="O33" s="131">
        <f>L33+M33+N33</f>
        <v>22950</v>
      </c>
    </row>
    <row r="34" s="114" customFormat="1" ht="21" customHeight="1" spans="1:15">
      <c r="A34" s="124" t="s">
        <v>52</v>
      </c>
      <c r="B34" s="123"/>
      <c r="C34" s="123"/>
      <c r="D34" s="125">
        <f>D33</f>
        <v>25</v>
      </c>
      <c r="E34" s="125">
        <f>E33</f>
        <v>6000</v>
      </c>
      <c r="F34" s="125">
        <f>F33</f>
        <v>65</v>
      </c>
      <c r="G34" s="125">
        <f>G33</f>
        <v>19500</v>
      </c>
      <c r="H34" s="125">
        <f>H33</f>
        <v>25500</v>
      </c>
      <c r="I34" s="125" t="s">
        <v>20</v>
      </c>
      <c r="J34" s="125">
        <f t="shared" ref="J34:O34" si="24">J33</f>
        <v>22950</v>
      </c>
      <c r="K34" s="125">
        <f t="shared" si="24"/>
        <v>22950</v>
      </c>
      <c r="L34" s="125">
        <f t="shared" si="24"/>
        <v>11475</v>
      </c>
      <c r="M34" s="125">
        <f t="shared" si="24"/>
        <v>5737.5</v>
      </c>
      <c r="N34" s="125">
        <f t="shared" si="24"/>
        <v>5737.5</v>
      </c>
      <c r="O34" s="125">
        <f t="shared" si="24"/>
        <v>22950</v>
      </c>
    </row>
    <row r="35" s="114" customFormat="1" ht="21" customHeight="1" spans="1:15">
      <c r="A35" s="120">
        <v>23</v>
      </c>
      <c r="B35" s="121" t="s">
        <v>53</v>
      </c>
      <c r="C35" s="121" t="s">
        <v>22</v>
      </c>
      <c r="D35" s="122">
        <v>8</v>
      </c>
      <c r="E35" s="120">
        <f>D35*240</f>
        <v>1920</v>
      </c>
      <c r="F35" s="62">
        <v>101</v>
      </c>
      <c r="G35" s="120">
        <f>F35*300</f>
        <v>30300</v>
      </c>
      <c r="H35" s="120">
        <f>E35+G35</f>
        <v>32220</v>
      </c>
      <c r="I35" s="130">
        <v>0.9</v>
      </c>
      <c r="J35" s="120">
        <f>H35*I35</f>
        <v>28998</v>
      </c>
      <c r="K35" s="131">
        <f>J35</f>
        <v>28998</v>
      </c>
      <c r="L35" s="131">
        <f>J35/2</f>
        <v>14499</v>
      </c>
      <c r="M35" s="131">
        <f>J35/4</f>
        <v>7249.5</v>
      </c>
      <c r="N35" s="131">
        <f>J35/4</f>
        <v>7249.5</v>
      </c>
      <c r="O35" s="131">
        <f>L35+M35+N35</f>
        <v>28998</v>
      </c>
    </row>
    <row r="36" s="114" customFormat="1" ht="21" customHeight="1" spans="1:15">
      <c r="A36" s="120">
        <v>24</v>
      </c>
      <c r="B36" s="121" t="s">
        <v>54</v>
      </c>
      <c r="C36" s="121" t="s">
        <v>30</v>
      </c>
      <c r="D36" s="122">
        <v>21</v>
      </c>
      <c r="E36" s="120">
        <f>D36*240</f>
        <v>5040</v>
      </c>
      <c r="F36" s="62">
        <v>114</v>
      </c>
      <c r="G36" s="120">
        <f>F36*300</f>
        <v>34200</v>
      </c>
      <c r="H36" s="120">
        <f>E36+G36</f>
        <v>39240</v>
      </c>
      <c r="I36" s="130">
        <v>1</v>
      </c>
      <c r="J36" s="120">
        <f>H36*I36</f>
        <v>39240</v>
      </c>
      <c r="K36" s="131">
        <f>J36</f>
        <v>39240</v>
      </c>
      <c r="L36" s="131">
        <f>J36/2</f>
        <v>19620</v>
      </c>
      <c r="M36" s="131">
        <f>J36/4</f>
        <v>9810</v>
      </c>
      <c r="N36" s="131">
        <f>J36/4</f>
        <v>9810</v>
      </c>
      <c r="O36" s="131">
        <f>L36+M36+N36</f>
        <v>39240</v>
      </c>
    </row>
    <row r="37" s="114" customFormat="1" ht="21" customHeight="1" spans="1:15">
      <c r="A37" s="124" t="s">
        <v>55</v>
      </c>
      <c r="B37" s="123"/>
      <c r="C37" s="123"/>
      <c r="D37" s="125">
        <f>D35+D36</f>
        <v>29</v>
      </c>
      <c r="E37" s="125">
        <f>E35+E36</f>
        <v>6960</v>
      </c>
      <c r="F37" s="125">
        <f>F35+F36</f>
        <v>215</v>
      </c>
      <c r="G37" s="125">
        <f>G35+G36</f>
        <v>64500</v>
      </c>
      <c r="H37" s="125">
        <f>H35+H36</f>
        <v>71460</v>
      </c>
      <c r="I37" s="125" t="s">
        <v>20</v>
      </c>
      <c r="J37" s="125">
        <f t="shared" ref="J37:O37" si="25">J35+J36</f>
        <v>68238</v>
      </c>
      <c r="K37" s="125">
        <f t="shared" si="25"/>
        <v>68238</v>
      </c>
      <c r="L37" s="125">
        <f t="shared" si="25"/>
        <v>34119</v>
      </c>
      <c r="M37" s="125">
        <f t="shared" si="25"/>
        <v>17059.5</v>
      </c>
      <c r="N37" s="125">
        <f t="shared" si="25"/>
        <v>17059.5</v>
      </c>
      <c r="O37" s="125">
        <f t="shared" si="25"/>
        <v>68238</v>
      </c>
    </row>
    <row r="38" s="114" customFormat="1" ht="21" customHeight="1" spans="1:15">
      <c r="A38" s="120">
        <v>25</v>
      </c>
      <c r="B38" s="121" t="s">
        <v>56</v>
      </c>
      <c r="C38" s="121" t="s">
        <v>22</v>
      </c>
      <c r="D38" s="122">
        <v>8</v>
      </c>
      <c r="E38" s="120">
        <f>D38*240</f>
        <v>1920</v>
      </c>
      <c r="F38" s="62">
        <v>107</v>
      </c>
      <c r="G38" s="120">
        <f>F38*300</f>
        <v>32100</v>
      </c>
      <c r="H38" s="120">
        <f>E38+G38</f>
        <v>34020</v>
      </c>
      <c r="I38" s="130">
        <v>0.9</v>
      </c>
      <c r="J38" s="120">
        <f>H38*I38</f>
        <v>30618</v>
      </c>
      <c r="K38" s="131">
        <v>2310</v>
      </c>
      <c r="L38" s="131">
        <f>K38/2</f>
        <v>1155</v>
      </c>
      <c r="M38" s="131">
        <v>0</v>
      </c>
      <c r="N38" s="131">
        <f>K38/2</f>
        <v>1155</v>
      </c>
      <c r="O38" s="131">
        <f>L38+M38+N38</f>
        <v>2310</v>
      </c>
    </row>
    <row r="39" s="114" customFormat="1" ht="21" customHeight="1" spans="1:15">
      <c r="A39" s="124" t="s">
        <v>57</v>
      </c>
      <c r="B39" s="123"/>
      <c r="C39" s="123"/>
      <c r="D39" s="125">
        <f t="shared" ref="D39:O39" si="26">D38</f>
        <v>8</v>
      </c>
      <c r="E39" s="125">
        <f t="shared" si="26"/>
        <v>1920</v>
      </c>
      <c r="F39" s="125">
        <f t="shared" si="26"/>
        <v>107</v>
      </c>
      <c r="G39" s="125">
        <f t="shared" si="26"/>
        <v>32100</v>
      </c>
      <c r="H39" s="125">
        <f t="shared" si="26"/>
        <v>34020</v>
      </c>
      <c r="I39" s="125">
        <f t="shared" si="26"/>
        <v>0.9</v>
      </c>
      <c r="J39" s="125">
        <f t="shared" si="26"/>
        <v>30618</v>
      </c>
      <c r="K39" s="125">
        <f t="shared" si="26"/>
        <v>2310</v>
      </c>
      <c r="L39" s="125">
        <f t="shared" si="26"/>
        <v>1155</v>
      </c>
      <c r="M39" s="125">
        <f t="shared" si="26"/>
        <v>0</v>
      </c>
      <c r="N39" s="125">
        <f t="shared" si="26"/>
        <v>1155</v>
      </c>
      <c r="O39" s="125">
        <f t="shared" si="26"/>
        <v>2310</v>
      </c>
    </row>
    <row r="40" s="114" customFormat="1" ht="21" customHeight="1" spans="1:15">
      <c r="A40" s="120">
        <v>26</v>
      </c>
      <c r="B40" s="121" t="s">
        <v>58</v>
      </c>
      <c r="C40" s="121" t="s">
        <v>30</v>
      </c>
      <c r="D40" s="122">
        <v>63</v>
      </c>
      <c r="E40" s="120">
        <f>D40*240</f>
        <v>15120</v>
      </c>
      <c r="F40" s="62">
        <v>171</v>
      </c>
      <c r="G40" s="120">
        <f>F40*300</f>
        <v>51300</v>
      </c>
      <c r="H40" s="120">
        <f>E40+G40</f>
        <v>66420</v>
      </c>
      <c r="I40" s="130">
        <v>1</v>
      </c>
      <c r="J40" s="120">
        <f>H40*I40</f>
        <v>66420</v>
      </c>
      <c r="K40" s="131">
        <f>J40</f>
        <v>66420</v>
      </c>
      <c r="L40" s="131">
        <f>J40/2</f>
        <v>33210</v>
      </c>
      <c r="M40" s="131">
        <f>J40/4</f>
        <v>16605</v>
      </c>
      <c r="N40" s="131">
        <f>J40/4</f>
        <v>16605</v>
      </c>
      <c r="O40" s="131">
        <f>L40+M40+N40</f>
        <v>66420</v>
      </c>
    </row>
    <row r="41" s="114" customFormat="1" ht="21" customHeight="1" spans="1:15">
      <c r="A41" s="120">
        <v>27</v>
      </c>
      <c r="B41" s="121" t="s">
        <v>59</v>
      </c>
      <c r="C41" s="122" t="s">
        <v>20</v>
      </c>
      <c r="D41" s="122">
        <v>41</v>
      </c>
      <c r="E41" s="120">
        <f>D41*240</f>
        <v>9840</v>
      </c>
      <c r="F41" s="62">
        <v>76</v>
      </c>
      <c r="G41" s="120">
        <f>F41*300</f>
        <v>22800</v>
      </c>
      <c r="H41" s="120">
        <f>E41+G41</f>
        <v>32640</v>
      </c>
      <c r="I41" s="130">
        <v>0.7</v>
      </c>
      <c r="J41" s="120">
        <f>H41*I41</f>
        <v>22848</v>
      </c>
      <c r="K41" s="131">
        <f>J41</f>
        <v>22848</v>
      </c>
      <c r="L41" s="131">
        <f>J41/2</f>
        <v>11424</v>
      </c>
      <c r="M41" s="131">
        <f>J41/4</f>
        <v>5712</v>
      </c>
      <c r="N41" s="131">
        <f>J41/4</f>
        <v>5712</v>
      </c>
      <c r="O41" s="131">
        <f>L41+M41+N41</f>
        <v>22848</v>
      </c>
    </row>
    <row r="42" s="114" customFormat="1" ht="21" customHeight="1" spans="1:15">
      <c r="A42" s="120">
        <v>28</v>
      </c>
      <c r="B42" s="121" t="s">
        <v>60</v>
      </c>
      <c r="C42" s="121" t="s">
        <v>26</v>
      </c>
      <c r="D42" s="122">
        <v>13</v>
      </c>
      <c r="E42" s="120">
        <f>D42*240</f>
        <v>3120</v>
      </c>
      <c r="F42" s="62">
        <v>83</v>
      </c>
      <c r="G42" s="120">
        <f>F42*300</f>
        <v>24900</v>
      </c>
      <c r="H42" s="120">
        <f>E42+G42</f>
        <v>28020</v>
      </c>
      <c r="I42" s="130">
        <v>0.8</v>
      </c>
      <c r="J42" s="120">
        <f>H42*I42</f>
        <v>22416</v>
      </c>
      <c r="K42" s="131">
        <f>J42</f>
        <v>22416</v>
      </c>
      <c r="L42" s="131">
        <f>J42/2</f>
        <v>11208</v>
      </c>
      <c r="M42" s="131">
        <f>J42/4</f>
        <v>5604</v>
      </c>
      <c r="N42" s="131">
        <f>J42/4</f>
        <v>5604</v>
      </c>
      <c r="O42" s="131">
        <f>L42+M42+N42</f>
        <v>22416</v>
      </c>
    </row>
    <row r="43" s="114" customFormat="1" ht="20" customHeight="1" spans="1:15">
      <c r="A43" s="124" t="s">
        <v>61</v>
      </c>
      <c r="B43" s="123"/>
      <c r="C43" s="123"/>
      <c r="D43" s="123">
        <f>SUM(D40:D42)</f>
        <v>117</v>
      </c>
      <c r="E43" s="123">
        <f>SUM(E40:E42)</f>
        <v>28080</v>
      </c>
      <c r="F43" s="123">
        <f>SUM(F40:F42)</f>
        <v>330</v>
      </c>
      <c r="G43" s="123">
        <f>SUM(G40:G42)</f>
        <v>99000</v>
      </c>
      <c r="H43" s="123">
        <f>SUM(H40:H42)</f>
        <v>127080</v>
      </c>
      <c r="I43" s="123" t="s">
        <v>20</v>
      </c>
      <c r="J43" s="123">
        <f t="shared" ref="J43:O43" si="27">SUM(J40:J42)</f>
        <v>111684</v>
      </c>
      <c r="K43" s="123">
        <f t="shared" si="27"/>
        <v>111684</v>
      </c>
      <c r="L43" s="123">
        <f t="shared" si="27"/>
        <v>55842</v>
      </c>
      <c r="M43" s="123">
        <f t="shared" si="27"/>
        <v>27921</v>
      </c>
      <c r="N43" s="123">
        <f t="shared" si="27"/>
        <v>27921</v>
      </c>
      <c r="O43" s="123">
        <f t="shared" si="27"/>
        <v>111684</v>
      </c>
    </row>
    <row r="44" s="114" customFormat="1" ht="20" customHeight="1" spans="1:15">
      <c r="A44" s="126" t="s">
        <v>62</v>
      </c>
      <c r="B44" s="127"/>
      <c r="C44" s="127"/>
      <c r="D44" s="127">
        <f>D14+D18+D25+D27+D29+D32+D34+D37+D39+D43</f>
        <v>1051</v>
      </c>
      <c r="E44" s="127">
        <f>E14+E18+E25+E27+E29+E32+E34+E37+E39+E43</f>
        <v>252240</v>
      </c>
      <c r="F44" s="127">
        <f>F14+F18+F25+F27+F29+F32+F34+F37+F39+F43</f>
        <v>2828</v>
      </c>
      <c r="G44" s="127">
        <f>G14+G18+G25+G27+G29+G32+G34+G37+G39+G43</f>
        <v>848400</v>
      </c>
      <c r="H44" s="127">
        <f>H14+H18+H25+H27+H29+H32+H34+H37+H39+H43</f>
        <v>1100640</v>
      </c>
      <c r="I44" s="127" t="s">
        <v>20</v>
      </c>
      <c r="J44" s="127">
        <f t="shared" ref="J44:O44" si="28">J14+J18+J25+J27+J29+J32+J34+J37+J39+J43</f>
        <v>1117434</v>
      </c>
      <c r="K44" s="127">
        <f t="shared" si="28"/>
        <v>1089126</v>
      </c>
      <c r="L44" s="127">
        <f t="shared" si="28"/>
        <v>544563</v>
      </c>
      <c r="M44" s="127">
        <f t="shared" si="28"/>
        <v>271704</v>
      </c>
      <c r="N44" s="127">
        <f t="shared" si="28"/>
        <v>272859</v>
      </c>
      <c r="O44" s="127">
        <f t="shared" si="28"/>
        <v>1089126</v>
      </c>
    </row>
    <row r="45" s="114" customFormat="1" ht="34" customHeight="1" spans="1:15">
      <c r="A45" s="128" t="s">
        <v>63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</row>
    <row r="46" s="114" customFormat="1" spans="9:9">
      <c r="I46" s="115"/>
    </row>
    <row r="48" ht="21" customHeight="1"/>
  </sheetData>
  <mergeCells count="27">
    <mergeCell ref="A1:O1"/>
    <mergeCell ref="A2:O2"/>
    <mergeCell ref="D3:G3"/>
    <mergeCell ref="D4:E4"/>
    <mergeCell ref="F4:G4"/>
    <mergeCell ref="A14:C14"/>
    <mergeCell ref="A18:C18"/>
    <mergeCell ref="A25:C25"/>
    <mergeCell ref="A27:C27"/>
    <mergeCell ref="A29:C29"/>
    <mergeCell ref="A32:C32"/>
    <mergeCell ref="A34:C34"/>
    <mergeCell ref="A37:C37"/>
    <mergeCell ref="A39:C39"/>
    <mergeCell ref="A43:C43"/>
    <mergeCell ref="A44:C44"/>
    <mergeCell ref="A45:O45"/>
    <mergeCell ref="A3:A5"/>
    <mergeCell ref="B3:B5"/>
    <mergeCell ref="C3:C5"/>
    <mergeCell ref="H3:H5"/>
    <mergeCell ref="I3:I5"/>
    <mergeCell ref="J3:J5"/>
    <mergeCell ref="K3:K5"/>
    <mergeCell ref="L3:L5"/>
    <mergeCell ref="O3:O5"/>
    <mergeCell ref="M3:N4"/>
  </mergeCells>
  <printOptions horizontalCentered="1"/>
  <pageMargins left="0.393055555555556" right="0.393055555555556" top="0.511805555555556" bottom="0.590277777777778" header="0.314583333333333" footer="0.314583333333333"/>
  <pageSetup paperSize="9" scale="6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4" topLeftCell="A5" activePane="bottomLeft" state="frozen"/>
      <selection/>
      <selection pane="bottomLeft" activeCell="A8" sqref="A8:J8"/>
    </sheetView>
  </sheetViews>
  <sheetFormatPr defaultColWidth="9" defaultRowHeight="15" outlineLevelRow="7"/>
  <cols>
    <col min="1" max="1" width="5.775" style="99" customWidth="1"/>
    <col min="2" max="2" width="21.775" style="100" customWidth="1"/>
    <col min="3" max="3" width="9.775" style="99" customWidth="1"/>
    <col min="4" max="4" width="13.775" style="99" customWidth="1"/>
    <col min="5" max="5" width="9.775" style="99" customWidth="1"/>
    <col min="6" max="10" width="11.775" style="99" customWidth="1"/>
    <col min="11" max="11" width="9.125" style="99"/>
    <col min="12" max="13" width="10.375" style="99"/>
    <col min="14" max="14" width="9.125" style="99"/>
    <col min="15" max="16384" width="9" style="99"/>
  </cols>
  <sheetData>
    <row r="1" ht="40" customHeight="1" spans="1:14">
      <c r="A1" s="101" t="s">
        <v>64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="95" customFormat="1" ht="36" customHeight="1" spans="1:14">
      <c r="A2" s="102" t="s">
        <v>65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="95" customFormat="1" ht="30" customHeight="1" spans="1:14">
      <c r="A3" s="22" t="s">
        <v>2</v>
      </c>
      <c r="B3" s="22" t="s">
        <v>3</v>
      </c>
      <c r="C3" s="22" t="s">
        <v>66</v>
      </c>
      <c r="D3" s="103" t="s">
        <v>67</v>
      </c>
      <c r="E3" s="104"/>
      <c r="F3" s="104"/>
      <c r="G3" s="105"/>
      <c r="H3" s="103" t="s">
        <v>68</v>
      </c>
      <c r="I3" s="104"/>
      <c r="J3" s="104"/>
      <c r="K3" s="24" t="s">
        <v>10</v>
      </c>
      <c r="L3" s="53" t="s">
        <v>11</v>
      </c>
      <c r="M3" s="54"/>
      <c r="N3" s="24" t="s">
        <v>12</v>
      </c>
    </row>
    <row r="4" s="96" customFormat="1" ht="40" customHeight="1" spans="1:14">
      <c r="A4" s="22"/>
      <c r="B4" s="22"/>
      <c r="C4" s="22"/>
      <c r="D4" s="22" t="s">
        <v>69</v>
      </c>
      <c r="E4" s="22" t="s">
        <v>70</v>
      </c>
      <c r="F4" s="22" t="s">
        <v>71</v>
      </c>
      <c r="G4" s="22" t="s">
        <v>72</v>
      </c>
      <c r="H4" s="22" t="s">
        <v>73</v>
      </c>
      <c r="I4" s="22" t="s">
        <v>8</v>
      </c>
      <c r="J4" s="22" t="s">
        <v>74</v>
      </c>
      <c r="K4" s="26"/>
      <c r="L4" s="23" t="s">
        <v>17</v>
      </c>
      <c r="M4" s="23" t="s">
        <v>18</v>
      </c>
      <c r="N4" s="26"/>
    </row>
    <row r="5" s="97" customFormat="1" ht="80" customHeight="1" spans="1:14">
      <c r="A5" s="60">
        <v>1</v>
      </c>
      <c r="B5" s="106" t="s">
        <v>60</v>
      </c>
      <c r="C5" s="106" t="s">
        <v>75</v>
      </c>
      <c r="D5" s="106" t="s">
        <v>76</v>
      </c>
      <c r="E5" s="60" t="s">
        <v>77</v>
      </c>
      <c r="F5" s="60" t="s">
        <v>78</v>
      </c>
      <c r="G5" s="60">
        <v>592500</v>
      </c>
      <c r="H5" s="60" t="s">
        <v>77</v>
      </c>
      <c r="I5" s="60">
        <v>592500</v>
      </c>
      <c r="J5" s="60">
        <v>296250</v>
      </c>
      <c r="K5" s="60">
        <f>J5/2</f>
        <v>148125</v>
      </c>
      <c r="L5" s="60">
        <f>J5/4</f>
        <v>74062.5</v>
      </c>
      <c r="M5" s="60">
        <f>J5/4</f>
        <v>74062.5</v>
      </c>
      <c r="N5" s="60">
        <f>K5+L5+M5</f>
        <v>296250</v>
      </c>
    </row>
    <row r="6" s="98" customFormat="1" ht="30" customHeight="1" spans="1:14">
      <c r="A6" s="107" t="s">
        <v>61</v>
      </c>
      <c r="B6" s="108"/>
      <c r="C6" s="108"/>
      <c r="D6" s="108"/>
      <c r="E6" s="108"/>
      <c r="F6" s="109"/>
      <c r="G6" s="110" t="s">
        <v>20</v>
      </c>
      <c r="H6" s="110" t="s">
        <v>20</v>
      </c>
      <c r="I6" s="110">
        <f t="shared" ref="I6:N6" si="0">I5</f>
        <v>592500</v>
      </c>
      <c r="J6" s="110">
        <f t="shared" si="0"/>
        <v>296250</v>
      </c>
      <c r="K6" s="110">
        <f t="shared" si="0"/>
        <v>148125</v>
      </c>
      <c r="L6" s="110">
        <f t="shared" si="0"/>
        <v>74062.5</v>
      </c>
      <c r="M6" s="110">
        <f t="shared" si="0"/>
        <v>74062.5</v>
      </c>
      <c r="N6" s="110">
        <f t="shared" si="0"/>
        <v>296250</v>
      </c>
    </row>
    <row r="7" s="98" customFormat="1" ht="30" customHeight="1" spans="1:14">
      <c r="A7" s="111" t="s">
        <v>79</v>
      </c>
      <c r="B7" s="112"/>
      <c r="C7" s="112"/>
      <c r="D7" s="112"/>
      <c r="E7" s="112"/>
      <c r="F7" s="112"/>
      <c r="G7" s="112" t="s">
        <v>20</v>
      </c>
      <c r="H7" s="112" t="s">
        <v>20</v>
      </c>
      <c r="I7" s="112">
        <f t="shared" ref="I7:N7" si="1">I5</f>
        <v>592500</v>
      </c>
      <c r="J7" s="112">
        <f t="shared" si="1"/>
        <v>296250</v>
      </c>
      <c r="K7" s="112">
        <f t="shared" si="1"/>
        <v>148125</v>
      </c>
      <c r="L7" s="112">
        <f t="shared" si="1"/>
        <v>74062.5</v>
      </c>
      <c r="M7" s="112">
        <f t="shared" si="1"/>
        <v>74062.5</v>
      </c>
      <c r="N7" s="112">
        <f t="shared" si="1"/>
        <v>296250</v>
      </c>
    </row>
    <row r="8" s="99" customFormat="1" ht="27" customHeight="1" spans="1:14">
      <c r="A8" s="69" t="s">
        <v>80</v>
      </c>
      <c r="B8" s="69"/>
      <c r="C8" s="69"/>
      <c r="D8" s="69"/>
      <c r="E8" s="69"/>
      <c r="F8" s="69"/>
      <c r="G8" s="69"/>
      <c r="H8" s="69"/>
      <c r="I8" s="69"/>
      <c r="J8" s="69"/>
      <c r="K8" s="113"/>
      <c r="L8" s="113"/>
      <c r="M8" s="113"/>
      <c r="N8" s="113"/>
    </row>
  </sheetData>
  <mergeCells count="13">
    <mergeCell ref="A1:N1"/>
    <mergeCell ref="A2:N2"/>
    <mergeCell ref="D3:G3"/>
    <mergeCell ref="H3:J3"/>
    <mergeCell ref="L3:M3"/>
    <mergeCell ref="A6:F6"/>
    <mergeCell ref="A7:F7"/>
    <mergeCell ref="A8:J8"/>
    <mergeCell ref="A3:A4"/>
    <mergeCell ref="B3:B4"/>
    <mergeCell ref="C3:C4"/>
    <mergeCell ref="K3:K4"/>
    <mergeCell ref="N3:N4"/>
  </mergeCells>
  <printOptions horizontalCentered="1"/>
  <pageMargins left="0.393055555555556" right="0.393055555555556" top="0.590277777777778" bottom="0.590277777777778" header="0.5" footer="0.5"/>
  <pageSetup paperSize="9" scale="8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workbookViewId="0">
      <selection activeCell="K36" sqref="K36"/>
    </sheetView>
  </sheetViews>
  <sheetFormatPr defaultColWidth="9" defaultRowHeight="15"/>
  <cols>
    <col min="1" max="1" width="8" style="73" customWidth="1"/>
    <col min="2" max="2" width="18.125" style="73" customWidth="1"/>
    <col min="3" max="3" width="10" style="73" customWidth="1"/>
    <col min="4" max="4" width="11.875" style="73" customWidth="1"/>
    <col min="5" max="5" width="10" style="73" customWidth="1"/>
    <col min="6" max="6" width="8.125" style="73" customWidth="1"/>
    <col min="7" max="7" width="10" style="73" customWidth="1"/>
    <col min="8" max="8" width="15.625" style="73" customWidth="1"/>
    <col min="9" max="9" width="12.5" style="73" customWidth="1"/>
    <col min="10" max="16384" width="9" style="73"/>
  </cols>
  <sheetData>
    <row r="1" s="73" customFormat="1" ht="45" customHeight="1" spans="1:13">
      <c r="A1" s="80" t="s">
        <v>81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="74" customFormat="1" ht="19" customHeight="1" spans="1:13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="75" customFormat="1" ht="25" customHeight="1" spans="1:13">
      <c r="A3" s="81" t="s">
        <v>2</v>
      </c>
      <c r="B3" s="81" t="s">
        <v>3</v>
      </c>
      <c r="C3" s="81" t="s">
        <v>82</v>
      </c>
      <c r="D3" s="81" t="s">
        <v>83</v>
      </c>
      <c r="E3" s="81" t="s">
        <v>84</v>
      </c>
      <c r="F3" s="81" t="s">
        <v>85</v>
      </c>
      <c r="G3" s="81" t="s">
        <v>86</v>
      </c>
      <c r="H3" s="81" t="s">
        <v>87</v>
      </c>
      <c r="I3" s="81" t="s">
        <v>88</v>
      </c>
      <c r="J3" s="24" t="s">
        <v>10</v>
      </c>
      <c r="K3" s="53" t="s">
        <v>11</v>
      </c>
      <c r="L3" s="54"/>
      <c r="M3" s="24" t="s">
        <v>12</v>
      </c>
    </row>
    <row r="4" s="76" customFormat="1" ht="25" customHeight="1" spans="1:13">
      <c r="A4" s="82"/>
      <c r="B4" s="82"/>
      <c r="C4" s="82"/>
      <c r="D4" s="82"/>
      <c r="E4" s="82"/>
      <c r="F4" s="82"/>
      <c r="G4" s="82"/>
      <c r="H4" s="82"/>
      <c r="I4" s="82"/>
      <c r="J4" s="26"/>
      <c r="K4" s="23" t="s">
        <v>17</v>
      </c>
      <c r="L4" s="23" t="s">
        <v>18</v>
      </c>
      <c r="M4" s="26"/>
    </row>
    <row r="5" s="76" customFormat="1" ht="25" customHeight="1" spans="1:13">
      <c r="A5" s="83">
        <v>1</v>
      </c>
      <c r="B5" s="84" t="s">
        <v>34</v>
      </c>
      <c r="C5" s="84" t="s">
        <v>89</v>
      </c>
      <c r="D5" s="84" t="s">
        <v>90</v>
      </c>
      <c r="E5" s="83" t="s">
        <v>91</v>
      </c>
      <c r="F5" s="83">
        <v>30000</v>
      </c>
      <c r="G5" s="83" t="s">
        <v>92</v>
      </c>
      <c r="H5" s="83" t="s">
        <v>93</v>
      </c>
      <c r="I5" s="83">
        <v>10000</v>
      </c>
      <c r="J5" s="83">
        <f t="shared" ref="J5:J21" si="0">I5/2</f>
        <v>5000</v>
      </c>
      <c r="K5" s="83">
        <f t="shared" ref="K5:K21" si="1">I5/4</f>
        <v>2500</v>
      </c>
      <c r="L5" s="83">
        <f t="shared" ref="L5:L21" si="2">I5/4</f>
        <v>2500</v>
      </c>
      <c r="M5" s="83">
        <f t="shared" ref="M5:M21" si="3">J5+K5+L5</f>
        <v>10000</v>
      </c>
    </row>
    <row r="6" s="77" customFormat="1" ht="25" customHeight="1" spans="1:13">
      <c r="A6" s="83">
        <v>2</v>
      </c>
      <c r="B6" s="85" t="s">
        <v>34</v>
      </c>
      <c r="C6" s="86" t="s">
        <v>94</v>
      </c>
      <c r="D6" s="85" t="s">
        <v>90</v>
      </c>
      <c r="E6" s="85" t="s">
        <v>95</v>
      </c>
      <c r="F6" s="85">
        <v>28000</v>
      </c>
      <c r="G6" s="85" t="s">
        <v>96</v>
      </c>
      <c r="H6" s="85" t="s">
        <v>97</v>
      </c>
      <c r="I6" s="85">
        <v>12000</v>
      </c>
      <c r="J6" s="83">
        <f t="shared" si="0"/>
        <v>6000</v>
      </c>
      <c r="K6" s="83">
        <f t="shared" si="1"/>
        <v>3000</v>
      </c>
      <c r="L6" s="83">
        <f t="shared" si="2"/>
        <v>3000</v>
      </c>
      <c r="M6" s="83">
        <f t="shared" si="3"/>
        <v>12000</v>
      </c>
    </row>
    <row r="7" s="77" customFormat="1" ht="25" customHeight="1" spans="1:13">
      <c r="A7" s="83">
        <v>3</v>
      </c>
      <c r="B7" s="85" t="s">
        <v>34</v>
      </c>
      <c r="C7" s="86" t="s">
        <v>98</v>
      </c>
      <c r="D7" s="85" t="s">
        <v>90</v>
      </c>
      <c r="E7" s="85" t="s">
        <v>95</v>
      </c>
      <c r="F7" s="85">
        <v>28000</v>
      </c>
      <c r="G7" s="85" t="s">
        <v>96</v>
      </c>
      <c r="H7" s="85" t="s">
        <v>99</v>
      </c>
      <c r="I7" s="85">
        <v>12000</v>
      </c>
      <c r="J7" s="83">
        <f t="shared" si="0"/>
        <v>6000</v>
      </c>
      <c r="K7" s="83">
        <f t="shared" si="1"/>
        <v>3000</v>
      </c>
      <c r="L7" s="83">
        <f t="shared" si="2"/>
        <v>3000</v>
      </c>
      <c r="M7" s="83">
        <f t="shared" si="3"/>
        <v>12000</v>
      </c>
    </row>
    <row r="8" s="77" customFormat="1" ht="25" customHeight="1" spans="1:13">
      <c r="A8" s="83">
        <v>4</v>
      </c>
      <c r="B8" s="85" t="s">
        <v>34</v>
      </c>
      <c r="C8" s="86" t="s">
        <v>100</v>
      </c>
      <c r="D8" s="85" t="s">
        <v>90</v>
      </c>
      <c r="E8" s="85" t="s">
        <v>101</v>
      </c>
      <c r="F8" s="85">
        <v>20000</v>
      </c>
      <c r="G8" s="85" t="s">
        <v>102</v>
      </c>
      <c r="H8" s="85" t="s">
        <v>103</v>
      </c>
      <c r="I8" s="85">
        <v>10000</v>
      </c>
      <c r="J8" s="83">
        <f t="shared" si="0"/>
        <v>5000</v>
      </c>
      <c r="K8" s="83">
        <f t="shared" si="1"/>
        <v>2500</v>
      </c>
      <c r="L8" s="83">
        <f t="shared" si="2"/>
        <v>2500</v>
      </c>
      <c r="M8" s="83">
        <f t="shared" si="3"/>
        <v>10000</v>
      </c>
    </row>
    <row r="9" s="77" customFormat="1" ht="25" customHeight="1" spans="1:13">
      <c r="A9" s="83">
        <v>5</v>
      </c>
      <c r="B9" s="85" t="s">
        <v>34</v>
      </c>
      <c r="C9" s="86" t="s">
        <v>104</v>
      </c>
      <c r="D9" s="85" t="s">
        <v>90</v>
      </c>
      <c r="E9" s="85" t="s">
        <v>91</v>
      </c>
      <c r="F9" s="85">
        <v>30000</v>
      </c>
      <c r="G9" s="83" t="s">
        <v>92</v>
      </c>
      <c r="H9" s="85" t="s">
        <v>105</v>
      </c>
      <c r="I9" s="85">
        <v>10000</v>
      </c>
      <c r="J9" s="83">
        <f t="shared" si="0"/>
        <v>5000</v>
      </c>
      <c r="K9" s="83">
        <f t="shared" si="1"/>
        <v>2500</v>
      </c>
      <c r="L9" s="83">
        <f t="shared" si="2"/>
        <v>2500</v>
      </c>
      <c r="M9" s="83">
        <f t="shared" si="3"/>
        <v>10000</v>
      </c>
    </row>
    <row r="10" s="77" customFormat="1" ht="25" customHeight="1" spans="1:13">
      <c r="A10" s="83">
        <v>6</v>
      </c>
      <c r="B10" s="85" t="s">
        <v>34</v>
      </c>
      <c r="C10" s="86" t="s">
        <v>106</v>
      </c>
      <c r="D10" s="85" t="s">
        <v>90</v>
      </c>
      <c r="E10" s="85" t="s">
        <v>20</v>
      </c>
      <c r="F10" s="85" t="s">
        <v>20</v>
      </c>
      <c r="G10" s="83" t="s">
        <v>107</v>
      </c>
      <c r="H10" s="85" t="s">
        <v>108</v>
      </c>
      <c r="I10" s="85">
        <v>10000</v>
      </c>
      <c r="J10" s="83">
        <f t="shared" si="0"/>
        <v>5000</v>
      </c>
      <c r="K10" s="83">
        <f t="shared" si="1"/>
        <v>2500</v>
      </c>
      <c r="L10" s="83">
        <f t="shared" si="2"/>
        <v>2500</v>
      </c>
      <c r="M10" s="83">
        <f t="shared" si="3"/>
        <v>10000</v>
      </c>
    </row>
    <row r="11" s="77" customFormat="1" ht="25" customHeight="1" spans="1:13">
      <c r="A11" s="83">
        <v>7</v>
      </c>
      <c r="B11" s="85" t="s">
        <v>34</v>
      </c>
      <c r="C11" s="85" t="s">
        <v>109</v>
      </c>
      <c r="D11" s="85" t="s">
        <v>90</v>
      </c>
      <c r="E11" s="85" t="s">
        <v>91</v>
      </c>
      <c r="F11" s="85">
        <v>30000</v>
      </c>
      <c r="G11" s="85" t="s">
        <v>92</v>
      </c>
      <c r="H11" s="85" t="s">
        <v>110</v>
      </c>
      <c r="I11" s="85">
        <v>10000</v>
      </c>
      <c r="J11" s="83">
        <f t="shared" si="0"/>
        <v>5000</v>
      </c>
      <c r="K11" s="83">
        <f t="shared" si="1"/>
        <v>2500</v>
      </c>
      <c r="L11" s="83">
        <f t="shared" si="2"/>
        <v>2500</v>
      </c>
      <c r="M11" s="83">
        <f t="shared" si="3"/>
        <v>10000</v>
      </c>
    </row>
    <row r="12" s="77" customFormat="1" ht="25" customHeight="1" spans="1:13">
      <c r="A12" s="83">
        <v>8</v>
      </c>
      <c r="B12" s="85" t="s">
        <v>34</v>
      </c>
      <c r="C12" s="85" t="s">
        <v>111</v>
      </c>
      <c r="D12" s="85" t="s">
        <v>90</v>
      </c>
      <c r="E12" s="85" t="s">
        <v>95</v>
      </c>
      <c r="F12" s="85">
        <v>28000</v>
      </c>
      <c r="G12" s="85" t="s">
        <v>96</v>
      </c>
      <c r="H12" s="85" t="s">
        <v>112</v>
      </c>
      <c r="I12" s="85">
        <v>12000</v>
      </c>
      <c r="J12" s="83">
        <f t="shared" si="0"/>
        <v>6000</v>
      </c>
      <c r="K12" s="83">
        <f t="shared" si="1"/>
        <v>3000</v>
      </c>
      <c r="L12" s="83">
        <f t="shared" si="2"/>
        <v>3000</v>
      </c>
      <c r="M12" s="83">
        <f t="shared" si="3"/>
        <v>12000</v>
      </c>
    </row>
    <row r="13" s="77" customFormat="1" ht="25" customHeight="1" spans="1:13">
      <c r="A13" s="83">
        <v>9</v>
      </c>
      <c r="B13" s="85" t="s">
        <v>34</v>
      </c>
      <c r="C13" s="85" t="s">
        <v>113</v>
      </c>
      <c r="D13" s="85" t="s">
        <v>90</v>
      </c>
      <c r="E13" s="85" t="s">
        <v>20</v>
      </c>
      <c r="F13" s="85" t="s">
        <v>20</v>
      </c>
      <c r="G13" s="85" t="s">
        <v>91</v>
      </c>
      <c r="H13" s="85" t="s">
        <v>114</v>
      </c>
      <c r="I13" s="85">
        <v>30000</v>
      </c>
      <c r="J13" s="83">
        <f t="shared" si="0"/>
        <v>15000</v>
      </c>
      <c r="K13" s="83">
        <f t="shared" si="1"/>
        <v>7500</v>
      </c>
      <c r="L13" s="83">
        <f t="shared" si="2"/>
        <v>7500</v>
      </c>
      <c r="M13" s="83">
        <f t="shared" si="3"/>
        <v>30000</v>
      </c>
    </row>
    <row r="14" s="77" customFormat="1" ht="25" customHeight="1" spans="1:13">
      <c r="A14" s="83">
        <v>10</v>
      </c>
      <c r="B14" s="85" t="s">
        <v>34</v>
      </c>
      <c r="C14" s="85" t="s">
        <v>115</v>
      </c>
      <c r="D14" s="85" t="s">
        <v>90</v>
      </c>
      <c r="E14" s="85" t="s">
        <v>95</v>
      </c>
      <c r="F14" s="85">
        <v>28000</v>
      </c>
      <c r="G14" s="85" t="s">
        <v>96</v>
      </c>
      <c r="H14" s="85" t="s">
        <v>99</v>
      </c>
      <c r="I14" s="85">
        <v>12000</v>
      </c>
      <c r="J14" s="83">
        <f t="shared" si="0"/>
        <v>6000</v>
      </c>
      <c r="K14" s="83">
        <f t="shared" si="1"/>
        <v>3000</v>
      </c>
      <c r="L14" s="83">
        <f t="shared" si="2"/>
        <v>3000</v>
      </c>
      <c r="M14" s="83">
        <f t="shared" si="3"/>
        <v>12000</v>
      </c>
    </row>
    <row r="15" s="77" customFormat="1" ht="25" customHeight="1" spans="1:13">
      <c r="A15" s="83">
        <v>11</v>
      </c>
      <c r="B15" s="85" t="s">
        <v>34</v>
      </c>
      <c r="C15" s="85" t="s">
        <v>116</v>
      </c>
      <c r="D15" s="85" t="s">
        <v>117</v>
      </c>
      <c r="E15" s="85" t="s">
        <v>95</v>
      </c>
      <c r="F15" s="85">
        <v>21000</v>
      </c>
      <c r="G15" s="85" t="s">
        <v>96</v>
      </c>
      <c r="H15" s="85" t="s">
        <v>97</v>
      </c>
      <c r="I15" s="85">
        <v>9000</v>
      </c>
      <c r="J15" s="83">
        <f t="shared" si="0"/>
        <v>4500</v>
      </c>
      <c r="K15" s="83">
        <f t="shared" si="1"/>
        <v>2250</v>
      </c>
      <c r="L15" s="83">
        <f t="shared" si="2"/>
        <v>2250</v>
      </c>
      <c r="M15" s="83">
        <f t="shared" si="3"/>
        <v>9000</v>
      </c>
    </row>
    <row r="16" s="77" customFormat="1" ht="25" customHeight="1" spans="1:13">
      <c r="A16" s="83">
        <v>12</v>
      </c>
      <c r="B16" s="85" t="s">
        <v>34</v>
      </c>
      <c r="C16" s="85" t="s">
        <v>118</v>
      </c>
      <c r="D16" s="85" t="s">
        <v>90</v>
      </c>
      <c r="E16" s="85" t="s">
        <v>95</v>
      </c>
      <c r="F16" s="85">
        <v>28000</v>
      </c>
      <c r="G16" s="85" t="s">
        <v>96</v>
      </c>
      <c r="H16" s="85" t="s">
        <v>119</v>
      </c>
      <c r="I16" s="85">
        <v>12000</v>
      </c>
      <c r="J16" s="83">
        <f t="shared" si="0"/>
        <v>6000</v>
      </c>
      <c r="K16" s="83">
        <f t="shared" si="1"/>
        <v>3000</v>
      </c>
      <c r="L16" s="83">
        <f t="shared" si="2"/>
        <v>3000</v>
      </c>
      <c r="M16" s="83">
        <f t="shared" si="3"/>
        <v>12000</v>
      </c>
    </row>
    <row r="17" s="77" customFormat="1" ht="25" customHeight="1" spans="1:13">
      <c r="A17" s="83">
        <v>13</v>
      </c>
      <c r="B17" s="87" t="s">
        <v>34</v>
      </c>
      <c r="C17" s="85" t="s">
        <v>120</v>
      </c>
      <c r="D17" s="87" t="s">
        <v>121</v>
      </c>
      <c r="E17" s="85" t="s">
        <v>95</v>
      </c>
      <c r="F17" s="85">
        <v>35000</v>
      </c>
      <c r="G17" s="85" t="s">
        <v>96</v>
      </c>
      <c r="H17" s="85" t="s">
        <v>97</v>
      </c>
      <c r="I17" s="85">
        <v>15000</v>
      </c>
      <c r="J17" s="83">
        <f t="shared" si="0"/>
        <v>7500</v>
      </c>
      <c r="K17" s="83">
        <f t="shared" si="1"/>
        <v>3750</v>
      </c>
      <c r="L17" s="83">
        <f t="shared" si="2"/>
        <v>3750</v>
      </c>
      <c r="M17" s="83">
        <f t="shared" si="3"/>
        <v>15000</v>
      </c>
    </row>
    <row r="18" s="77" customFormat="1" ht="25" customHeight="1" spans="1:13">
      <c r="A18" s="83">
        <v>14</v>
      </c>
      <c r="B18" s="87" t="s">
        <v>34</v>
      </c>
      <c r="C18" s="85" t="s">
        <v>122</v>
      </c>
      <c r="D18" s="85" t="s">
        <v>90</v>
      </c>
      <c r="E18" s="85" t="s">
        <v>95</v>
      </c>
      <c r="F18" s="85">
        <v>28000</v>
      </c>
      <c r="G18" s="83" t="s">
        <v>96</v>
      </c>
      <c r="H18" s="85" t="s">
        <v>97</v>
      </c>
      <c r="I18" s="85">
        <v>12000</v>
      </c>
      <c r="J18" s="83">
        <f t="shared" si="0"/>
        <v>6000</v>
      </c>
      <c r="K18" s="83">
        <f t="shared" si="1"/>
        <v>3000</v>
      </c>
      <c r="L18" s="83">
        <f t="shared" si="2"/>
        <v>3000</v>
      </c>
      <c r="M18" s="83">
        <f t="shared" si="3"/>
        <v>12000</v>
      </c>
    </row>
    <row r="19" s="77" customFormat="1" ht="25" customHeight="1" spans="1:13">
      <c r="A19" s="83">
        <v>15</v>
      </c>
      <c r="B19" s="85" t="s">
        <v>34</v>
      </c>
      <c r="C19" s="85" t="s">
        <v>123</v>
      </c>
      <c r="D19" s="85" t="s">
        <v>90</v>
      </c>
      <c r="E19" s="85" t="s">
        <v>95</v>
      </c>
      <c r="F19" s="85">
        <v>28000</v>
      </c>
      <c r="G19" s="83" t="s">
        <v>96</v>
      </c>
      <c r="H19" s="85" t="s">
        <v>124</v>
      </c>
      <c r="I19" s="85">
        <v>12000</v>
      </c>
      <c r="J19" s="83">
        <f t="shared" si="0"/>
        <v>6000</v>
      </c>
      <c r="K19" s="83">
        <f t="shared" si="1"/>
        <v>3000</v>
      </c>
      <c r="L19" s="83">
        <f t="shared" si="2"/>
        <v>3000</v>
      </c>
      <c r="M19" s="83">
        <f t="shared" si="3"/>
        <v>12000</v>
      </c>
    </row>
    <row r="20" s="77" customFormat="1" ht="25" customHeight="1" spans="1:13">
      <c r="A20" s="83">
        <v>16</v>
      </c>
      <c r="B20" s="85" t="s">
        <v>34</v>
      </c>
      <c r="C20" s="85" t="s">
        <v>125</v>
      </c>
      <c r="D20" s="85" t="s">
        <v>90</v>
      </c>
      <c r="E20" s="83" t="s">
        <v>101</v>
      </c>
      <c r="F20" s="85">
        <v>20000</v>
      </c>
      <c r="G20" s="83" t="s">
        <v>102</v>
      </c>
      <c r="H20" s="85" t="s">
        <v>126</v>
      </c>
      <c r="I20" s="85">
        <v>10000</v>
      </c>
      <c r="J20" s="83">
        <f t="shared" si="0"/>
        <v>5000</v>
      </c>
      <c r="K20" s="83">
        <f t="shared" si="1"/>
        <v>2500</v>
      </c>
      <c r="L20" s="83">
        <f t="shared" si="2"/>
        <v>2500</v>
      </c>
      <c r="M20" s="83">
        <f t="shared" si="3"/>
        <v>10000</v>
      </c>
    </row>
    <row r="21" s="77" customFormat="1" ht="25" customHeight="1" spans="1:13">
      <c r="A21" s="83">
        <v>17</v>
      </c>
      <c r="B21" s="85" t="s">
        <v>34</v>
      </c>
      <c r="C21" s="85" t="s">
        <v>127</v>
      </c>
      <c r="D21" s="85" t="s">
        <v>90</v>
      </c>
      <c r="E21" s="85" t="s">
        <v>95</v>
      </c>
      <c r="F21" s="85">
        <v>28000</v>
      </c>
      <c r="G21" s="83" t="s">
        <v>96</v>
      </c>
      <c r="H21" s="85" t="s">
        <v>128</v>
      </c>
      <c r="I21" s="85">
        <v>12000</v>
      </c>
      <c r="J21" s="83">
        <f t="shared" si="0"/>
        <v>6000</v>
      </c>
      <c r="K21" s="83">
        <f t="shared" si="1"/>
        <v>3000</v>
      </c>
      <c r="L21" s="83">
        <f t="shared" si="2"/>
        <v>3000</v>
      </c>
      <c r="M21" s="83">
        <f t="shared" si="3"/>
        <v>12000</v>
      </c>
    </row>
    <row r="22" s="77" customFormat="1" ht="25" customHeight="1" spans="1:13">
      <c r="A22" s="88" t="s">
        <v>36</v>
      </c>
      <c r="B22" s="89"/>
      <c r="C22" s="89"/>
      <c r="D22" s="89"/>
      <c r="E22" s="89"/>
      <c r="F22" s="89"/>
      <c r="G22" s="89"/>
      <c r="H22" s="90"/>
      <c r="I22" s="93">
        <f>SUM(I5:I21)</f>
        <v>210000</v>
      </c>
      <c r="J22" s="93">
        <f>SUM(J5:J21)</f>
        <v>105000</v>
      </c>
      <c r="K22" s="93">
        <f>SUM(K5:K21)</f>
        <v>52500</v>
      </c>
      <c r="L22" s="93">
        <f>SUM(L5:L21)</f>
        <v>52500</v>
      </c>
      <c r="M22" s="93">
        <f>SUM(M5:M21)</f>
        <v>210000</v>
      </c>
    </row>
    <row r="23" s="77" customFormat="1" ht="25" customHeight="1" spans="1:13">
      <c r="A23" s="83">
        <v>18</v>
      </c>
      <c r="B23" s="85" t="s">
        <v>59</v>
      </c>
      <c r="C23" s="85" t="s">
        <v>129</v>
      </c>
      <c r="D23" s="85" t="s">
        <v>90</v>
      </c>
      <c r="E23" s="85" t="s">
        <v>20</v>
      </c>
      <c r="F23" s="85" t="s">
        <v>20</v>
      </c>
      <c r="G23" s="83" t="s">
        <v>107</v>
      </c>
      <c r="H23" s="85" t="s">
        <v>130</v>
      </c>
      <c r="I23" s="85">
        <v>10000</v>
      </c>
      <c r="J23" s="83">
        <f>I23/2</f>
        <v>5000</v>
      </c>
      <c r="K23" s="83">
        <f>I23/4</f>
        <v>2500</v>
      </c>
      <c r="L23" s="83">
        <f>I23/4</f>
        <v>2500</v>
      </c>
      <c r="M23" s="83">
        <f>J23+K23+L23</f>
        <v>10000</v>
      </c>
    </row>
    <row r="24" s="77" customFormat="1" ht="25" customHeight="1" spans="1:13">
      <c r="A24" s="83">
        <v>19</v>
      </c>
      <c r="B24" s="85" t="s">
        <v>59</v>
      </c>
      <c r="C24" s="85" t="s">
        <v>131</v>
      </c>
      <c r="D24" s="85" t="s">
        <v>90</v>
      </c>
      <c r="E24" s="85" t="s">
        <v>20</v>
      </c>
      <c r="F24" s="85" t="s">
        <v>20</v>
      </c>
      <c r="G24" s="83" t="s">
        <v>107</v>
      </c>
      <c r="H24" s="85" t="s">
        <v>132</v>
      </c>
      <c r="I24" s="85">
        <v>10000</v>
      </c>
      <c r="J24" s="83">
        <f>I24/2</f>
        <v>5000</v>
      </c>
      <c r="K24" s="83">
        <f>I24/4</f>
        <v>2500</v>
      </c>
      <c r="L24" s="83">
        <f>I24/4</f>
        <v>2500</v>
      </c>
      <c r="M24" s="83">
        <f>J24+K24+L24</f>
        <v>10000</v>
      </c>
    </row>
    <row r="25" s="78" customFormat="1" ht="25" customHeight="1" spans="1:13">
      <c r="A25" s="88" t="s">
        <v>61</v>
      </c>
      <c r="B25" s="89"/>
      <c r="C25" s="89"/>
      <c r="D25" s="89"/>
      <c r="E25" s="89"/>
      <c r="F25" s="89"/>
      <c r="G25" s="89"/>
      <c r="H25" s="90"/>
      <c r="I25" s="94">
        <f>I23+I24</f>
        <v>20000</v>
      </c>
      <c r="J25" s="94">
        <f>J23+J24</f>
        <v>10000</v>
      </c>
      <c r="K25" s="94">
        <f>K23+K24</f>
        <v>5000</v>
      </c>
      <c r="L25" s="94">
        <f>L23+L24</f>
        <v>5000</v>
      </c>
      <c r="M25" s="94">
        <f>M23+M24</f>
        <v>20000</v>
      </c>
    </row>
    <row r="26" s="78" customFormat="1" ht="25" customHeight="1" spans="1:13">
      <c r="A26" s="91" t="s">
        <v>133</v>
      </c>
      <c r="B26" s="91"/>
      <c r="C26" s="91"/>
      <c r="D26" s="91"/>
      <c r="E26" s="91"/>
      <c r="F26" s="91"/>
      <c r="G26" s="91"/>
      <c r="H26" s="91"/>
      <c r="I26" s="91">
        <f>I22+I25</f>
        <v>230000</v>
      </c>
      <c r="J26" s="91">
        <f>J22+J25</f>
        <v>115000</v>
      </c>
      <c r="K26" s="91">
        <f>K22+K25</f>
        <v>57500</v>
      </c>
      <c r="L26" s="91">
        <f>L22+L25</f>
        <v>57500</v>
      </c>
      <c r="M26" s="91">
        <f>M22+M25</f>
        <v>230000</v>
      </c>
    </row>
    <row r="27" s="79" customFormat="1" ht="25" customHeight="1" spans="1:9">
      <c r="A27" s="92" t="s">
        <v>80</v>
      </c>
      <c r="B27" s="92"/>
      <c r="C27" s="92"/>
      <c r="D27" s="92"/>
      <c r="E27" s="92"/>
      <c r="F27" s="92"/>
      <c r="G27" s="92"/>
      <c r="H27" s="92"/>
      <c r="I27" s="92"/>
    </row>
  </sheetData>
  <mergeCells count="18">
    <mergeCell ref="A1:M1"/>
    <mergeCell ref="A2:M2"/>
    <mergeCell ref="K3:L3"/>
    <mergeCell ref="A22:H22"/>
    <mergeCell ref="A25:H25"/>
    <mergeCell ref="A26:H26"/>
    <mergeCell ref="A27:I2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</mergeCells>
  <printOptions horizontalCentered="1"/>
  <pageMargins left="0.275" right="0.275" top="0.590277777777778" bottom="0.590277777777778" header="0.5" footer="0.5"/>
  <pageSetup paperSize="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5"/>
  <sheetViews>
    <sheetView tabSelected="1" topLeftCell="A157" workbookViewId="0">
      <selection activeCell="A175" sqref="A175:J175"/>
    </sheetView>
  </sheetViews>
  <sheetFormatPr defaultColWidth="9" defaultRowHeight="15"/>
  <cols>
    <col min="1" max="1" width="5.775" style="31" customWidth="1"/>
    <col min="2" max="2" width="20.625" style="29" customWidth="1"/>
    <col min="3" max="3" width="7.775" style="29" customWidth="1"/>
    <col min="4" max="4" width="21.125" style="38" customWidth="1"/>
    <col min="5" max="5" width="18" style="38" customWidth="1"/>
    <col min="6" max="6" width="14.875" style="29" customWidth="1"/>
    <col min="7" max="7" width="5.775" style="29" customWidth="1"/>
    <col min="8" max="8" width="7.625" style="29" customWidth="1"/>
    <col min="9" max="10" width="10.775" style="29" customWidth="1"/>
    <col min="11" max="16384" width="9" style="29"/>
  </cols>
  <sheetData>
    <row r="1" s="29" customFormat="1" ht="40" customHeight="1" spans="1:14">
      <c r="A1" s="39" t="s">
        <v>134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="30" customFormat="1" ht="30" customHeight="1" spans="1:14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="31" customFormat="1" ht="25" customHeight="1" spans="1:14">
      <c r="A3" s="41" t="s">
        <v>2</v>
      </c>
      <c r="B3" s="41" t="s">
        <v>3</v>
      </c>
      <c r="C3" s="41" t="s">
        <v>135</v>
      </c>
      <c r="D3" s="42" t="s">
        <v>136</v>
      </c>
      <c r="E3" s="43" t="s">
        <v>137</v>
      </c>
      <c r="F3" s="41" t="s">
        <v>138</v>
      </c>
      <c r="G3" s="41" t="s">
        <v>139</v>
      </c>
      <c r="H3" s="41" t="s">
        <v>140</v>
      </c>
      <c r="I3" s="41" t="s">
        <v>141</v>
      </c>
      <c r="J3" s="41" t="s">
        <v>142</v>
      </c>
      <c r="K3" s="24" t="s">
        <v>10</v>
      </c>
      <c r="L3" s="53" t="s">
        <v>11</v>
      </c>
      <c r="M3" s="54"/>
      <c r="N3" s="24" t="s">
        <v>12</v>
      </c>
    </row>
    <row r="4" s="32" customFormat="1" ht="25" customHeight="1" spans="1:14">
      <c r="A4" s="44"/>
      <c r="B4" s="44"/>
      <c r="C4" s="44"/>
      <c r="D4" s="45"/>
      <c r="E4" s="46"/>
      <c r="F4" s="44"/>
      <c r="G4" s="44"/>
      <c r="H4" s="44"/>
      <c r="I4" s="44"/>
      <c r="J4" s="44"/>
      <c r="K4" s="26"/>
      <c r="L4" s="23" t="s">
        <v>17</v>
      </c>
      <c r="M4" s="23" t="s">
        <v>18</v>
      </c>
      <c r="N4" s="26"/>
    </row>
    <row r="5" s="32" customFormat="1" ht="25" customHeight="1" spans="1:14">
      <c r="A5" s="47">
        <v>1</v>
      </c>
      <c r="B5" s="10" t="s">
        <v>143</v>
      </c>
      <c r="C5" s="10" t="s">
        <v>144</v>
      </c>
      <c r="D5" s="48" t="s">
        <v>145</v>
      </c>
      <c r="E5" s="48" t="s">
        <v>146</v>
      </c>
      <c r="F5" s="49" t="s">
        <v>147</v>
      </c>
      <c r="G5" s="49">
        <v>4</v>
      </c>
      <c r="H5" s="49">
        <v>0.6</v>
      </c>
      <c r="I5" s="55" t="s">
        <v>148</v>
      </c>
      <c r="J5" s="49">
        <f>640*2+680</f>
        <v>1960</v>
      </c>
      <c r="K5" s="49">
        <f>J5/2</f>
        <v>980</v>
      </c>
      <c r="L5" s="49">
        <f>J5/4</f>
        <v>490</v>
      </c>
      <c r="M5" s="49">
        <f>J5/4</f>
        <v>490</v>
      </c>
      <c r="N5" s="49">
        <f>K5+L5+M5</f>
        <v>1960</v>
      </c>
    </row>
    <row r="6" s="32" customFormat="1" ht="25" customHeight="1" spans="1:14">
      <c r="A6" s="47"/>
      <c r="B6" s="10"/>
      <c r="C6" s="10"/>
      <c r="D6" s="48"/>
      <c r="E6" s="48"/>
      <c r="F6" s="49">
        <v>2026.03</v>
      </c>
      <c r="G6" s="49">
        <v>5</v>
      </c>
      <c r="H6" s="49">
        <v>0.6</v>
      </c>
      <c r="I6" s="49" t="s">
        <v>149</v>
      </c>
      <c r="J6" s="49"/>
      <c r="K6" s="49"/>
      <c r="L6" s="49"/>
      <c r="M6" s="49"/>
      <c r="N6" s="49"/>
    </row>
    <row r="7" s="33" customFormat="1" ht="25" customHeight="1" spans="1:14">
      <c r="A7" s="50" t="s">
        <v>31</v>
      </c>
      <c r="B7" s="50"/>
      <c r="C7" s="50"/>
      <c r="D7" s="50"/>
      <c r="E7" s="50"/>
      <c r="F7" s="50"/>
      <c r="G7" s="50"/>
      <c r="H7" s="50"/>
      <c r="I7" s="50"/>
      <c r="J7" s="13">
        <f>J5</f>
        <v>1960</v>
      </c>
      <c r="K7" s="13">
        <f>K5</f>
        <v>980</v>
      </c>
      <c r="L7" s="13">
        <f>L5</f>
        <v>490</v>
      </c>
      <c r="M7" s="13">
        <f>M5</f>
        <v>490</v>
      </c>
      <c r="N7" s="13">
        <f>N5</f>
        <v>1960</v>
      </c>
    </row>
    <row r="8" s="33" customFormat="1" ht="25" customHeight="1" spans="1:14">
      <c r="A8" s="47">
        <v>2</v>
      </c>
      <c r="B8" s="10" t="s">
        <v>150</v>
      </c>
      <c r="C8" s="11" t="s">
        <v>151</v>
      </c>
      <c r="D8" s="48" t="s">
        <v>152</v>
      </c>
      <c r="E8" s="48" t="s">
        <v>153</v>
      </c>
      <c r="F8" s="10" t="s">
        <v>154</v>
      </c>
      <c r="G8" s="10">
        <v>7</v>
      </c>
      <c r="H8" s="10">
        <v>0.4</v>
      </c>
      <c r="I8" s="10" t="s">
        <v>155</v>
      </c>
      <c r="J8" s="10">
        <f>600*3</f>
        <v>1800</v>
      </c>
      <c r="K8" s="10">
        <f t="shared" ref="K8:K37" si="0">J8/2</f>
        <v>900</v>
      </c>
      <c r="L8" s="10">
        <f t="shared" ref="L8:L37" si="1">J8/4</f>
        <v>450</v>
      </c>
      <c r="M8" s="10">
        <f t="shared" ref="M8:M37" si="2">J8/4</f>
        <v>450</v>
      </c>
      <c r="N8" s="10">
        <f t="shared" ref="N8:N37" si="3">K8+L8+M8</f>
        <v>1800</v>
      </c>
    </row>
    <row r="9" s="33" customFormat="1" ht="25" customHeight="1" spans="1:14">
      <c r="A9" s="47"/>
      <c r="B9" s="10"/>
      <c r="C9" s="11"/>
      <c r="D9" s="48" t="s">
        <v>156</v>
      </c>
      <c r="E9" s="48"/>
      <c r="F9" s="10"/>
      <c r="G9" s="10"/>
      <c r="H9" s="10"/>
      <c r="I9" s="10"/>
      <c r="J9" s="10"/>
      <c r="K9" s="10"/>
      <c r="L9" s="10"/>
      <c r="M9" s="10"/>
      <c r="N9" s="10"/>
    </row>
    <row r="10" s="33" customFormat="1" ht="25" customHeight="1" spans="1:14">
      <c r="A10" s="47">
        <v>3</v>
      </c>
      <c r="B10" s="10" t="s">
        <v>150</v>
      </c>
      <c r="C10" s="11" t="s">
        <v>157</v>
      </c>
      <c r="D10" s="48" t="s">
        <v>158</v>
      </c>
      <c r="E10" s="48" t="s">
        <v>159</v>
      </c>
      <c r="F10" s="10">
        <v>2025.11</v>
      </c>
      <c r="G10" s="10">
        <v>5</v>
      </c>
      <c r="H10" s="10">
        <v>0.4</v>
      </c>
      <c r="I10" s="10" t="s">
        <v>160</v>
      </c>
      <c r="J10" s="10">
        <v>520</v>
      </c>
      <c r="K10" s="10">
        <f t="shared" si="0"/>
        <v>260</v>
      </c>
      <c r="L10" s="10">
        <f t="shared" si="1"/>
        <v>130</v>
      </c>
      <c r="M10" s="10">
        <f t="shared" si="2"/>
        <v>130</v>
      </c>
      <c r="N10" s="10">
        <f t="shared" si="3"/>
        <v>520</v>
      </c>
    </row>
    <row r="11" s="33" customFormat="1" ht="25" customHeight="1" spans="1:14">
      <c r="A11" s="47"/>
      <c r="B11" s="10"/>
      <c r="C11" s="11"/>
      <c r="D11" s="48" t="s">
        <v>161</v>
      </c>
      <c r="E11" s="48"/>
      <c r="F11" s="10"/>
      <c r="G11" s="10"/>
      <c r="H11" s="10"/>
      <c r="I11" s="10"/>
      <c r="J11" s="10"/>
      <c r="K11" s="10"/>
      <c r="L11" s="10"/>
      <c r="M11" s="10"/>
      <c r="N11" s="10"/>
    </row>
    <row r="12" s="33" customFormat="1" ht="25" customHeight="1" spans="1:14">
      <c r="A12" s="47">
        <v>4</v>
      </c>
      <c r="B12" s="10" t="s">
        <v>150</v>
      </c>
      <c r="C12" s="10" t="s">
        <v>162</v>
      </c>
      <c r="D12" s="48" t="s">
        <v>156</v>
      </c>
      <c r="E12" s="48" t="s">
        <v>163</v>
      </c>
      <c r="F12" s="49" t="s">
        <v>164</v>
      </c>
      <c r="G12" s="49">
        <v>4</v>
      </c>
      <c r="H12" s="49">
        <v>0.4</v>
      </c>
      <c r="I12" s="49" t="s">
        <v>165</v>
      </c>
      <c r="J12" s="49">
        <f>480*4+520</f>
        <v>2440</v>
      </c>
      <c r="K12" s="49">
        <f t="shared" si="0"/>
        <v>1220</v>
      </c>
      <c r="L12" s="49">
        <f t="shared" si="1"/>
        <v>610</v>
      </c>
      <c r="M12" s="49">
        <f t="shared" si="2"/>
        <v>610</v>
      </c>
      <c r="N12" s="49">
        <f t="shared" si="3"/>
        <v>2440</v>
      </c>
    </row>
    <row r="13" s="33" customFormat="1" ht="25" customHeight="1" spans="1:14">
      <c r="A13" s="47"/>
      <c r="B13" s="10"/>
      <c r="C13" s="10"/>
      <c r="D13" s="48"/>
      <c r="E13" s="48"/>
      <c r="F13" s="49">
        <v>2026.03</v>
      </c>
      <c r="G13" s="49">
        <v>5</v>
      </c>
      <c r="H13" s="49">
        <v>0.4</v>
      </c>
      <c r="I13" s="49" t="s">
        <v>166</v>
      </c>
      <c r="J13" s="49"/>
      <c r="K13" s="49"/>
      <c r="L13" s="49"/>
      <c r="M13" s="49"/>
      <c r="N13" s="49"/>
    </row>
    <row r="14" s="32" customFormat="1" ht="25" customHeight="1" spans="1:14">
      <c r="A14" s="47">
        <v>5</v>
      </c>
      <c r="B14" s="10" t="s">
        <v>167</v>
      </c>
      <c r="C14" s="10" t="s">
        <v>168</v>
      </c>
      <c r="D14" s="48" t="s">
        <v>152</v>
      </c>
      <c r="E14" s="48" t="s">
        <v>169</v>
      </c>
      <c r="F14" s="10">
        <v>2025.11</v>
      </c>
      <c r="G14" s="10">
        <v>7</v>
      </c>
      <c r="H14" s="10">
        <v>0.4</v>
      </c>
      <c r="I14" s="10" t="s">
        <v>155</v>
      </c>
      <c r="J14" s="10">
        <f>600+640*4</f>
        <v>3160</v>
      </c>
      <c r="K14" s="10">
        <f t="shared" si="0"/>
        <v>1580</v>
      </c>
      <c r="L14" s="10">
        <f t="shared" si="1"/>
        <v>790</v>
      </c>
      <c r="M14" s="10">
        <f t="shared" si="2"/>
        <v>790</v>
      </c>
      <c r="N14" s="10">
        <f t="shared" si="3"/>
        <v>3160</v>
      </c>
    </row>
    <row r="15" s="32" customFormat="1" ht="25" customHeight="1" spans="1:14">
      <c r="A15" s="47"/>
      <c r="B15" s="10"/>
      <c r="C15" s="10"/>
      <c r="D15" s="48" t="s">
        <v>156</v>
      </c>
      <c r="E15" s="48"/>
      <c r="F15" s="10" t="s">
        <v>170</v>
      </c>
      <c r="G15" s="10">
        <v>8</v>
      </c>
      <c r="H15" s="10">
        <v>0.4</v>
      </c>
      <c r="I15" s="10" t="s">
        <v>148</v>
      </c>
      <c r="J15" s="10"/>
      <c r="K15" s="10"/>
      <c r="L15" s="10"/>
      <c r="M15" s="10"/>
      <c r="N15" s="10"/>
    </row>
    <row r="16" s="32" customFormat="1" ht="25" customHeight="1" spans="1:14">
      <c r="A16" s="47">
        <v>6</v>
      </c>
      <c r="B16" s="10" t="s">
        <v>167</v>
      </c>
      <c r="C16" s="10" t="s">
        <v>171</v>
      </c>
      <c r="D16" s="48" t="s">
        <v>158</v>
      </c>
      <c r="E16" s="48" t="s">
        <v>172</v>
      </c>
      <c r="F16" s="10" t="s">
        <v>173</v>
      </c>
      <c r="G16" s="10">
        <v>3</v>
      </c>
      <c r="H16" s="10">
        <v>0.4</v>
      </c>
      <c r="I16" s="10" t="s">
        <v>174</v>
      </c>
      <c r="J16" s="10">
        <f>440*6</f>
        <v>2640</v>
      </c>
      <c r="K16" s="10">
        <f t="shared" si="0"/>
        <v>1320</v>
      </c>
      <c r="L16" s="10">
        <f t="shared" si="1"/>
        <v>660</v>
      </c>
      <c r="M16" s="10">
        <f t="shared" si="2"/>
        <v>660</v>
      </c>
      <c r="N16" s="10">
        <f t="shared" si="3"/>
        <v>2640</v>
      </c>
    </row>
    <row r="17" s="32" customFormat="1" ht="25" customHeight="1" spans="1:14">
      <c r="A17" s="47"/>
      <c r="B17" s="10"/>
      <c r="C17" s="10"/>
      <c r="D17" s="48" t="s">
        <v>161</v>
      </c>
      <c r="E17" s="48"/>
      <c r="F17" s="10"/>
      <c r="G17" s="10"/>
      <c r="H17" s="10"/>
      <c r="I17" s="10"/>
      <c r="J17" s="10"/>
      <c r="K17" s="10"/>
      <c r="L17" s="10"/>
      <c r="M17" s="10"/>
      <c r="N17" s="10"/>
    </row>
    <row r="18" s="33" customFormat="1" ht="25" customHeight="1" spans="1:14">
      <c r="A18" s="47">
        <v>7</v>
      </c>
      <c r="B18" s="10" t="s">
        <v>167</v>
      </c>
      <c r="C18" s="10" t="s">
        <v>175</v>
      </c>
      <c r="D18" s="48" t="s">
        <v>176</v>
      </c>
      <c r="E18" s="48" t="s">
        <v>177</v>
      </c>
      <c r="F18" s="10" t="s">
        <v>173</v>
      </c>
      <c r="G18" s="10">
        <v>9</v>
      </c>
      <c r="H18" s="10">
        <v>0.4</v>
      </c>
      <c r="I18" s="10" t="s">
        <v>178</v>
      </c>
      <c r="J18" s="10">
        <f>680*6</f>
        <v>4080</v>
      </c>
      <c r="K18" s="10">
        <f t="shared" si="0"/>
        <v>2040</v>
      </c>
      <c r="L18" s="10">
        <f t="shared" si="1"/>
        <v>1020</v>
      </c>
      <c r="M18" s="10">
        <f t="shared" si="2"/>
        <v>1020</v>
      </c>
      <c r="N18" s="10">
        <f t="shared" si="3"/>
        <v>4080</v>
      </c>
    </row>
    <row r="19" s="33" customFormat="1" ht="25" customHeight="1" spans="1:14">
      <c r="A19" s="47"/>
      <c r="B19" s="10"/>
      <c r="C19" s="10"/>
      <c r="D19" s="48" t="s">
        <v>179</v>
      </c>
      <c r="E19" s="48"/>
      <c r="F19" s="10"/>
      <c r="G19" s="10"/>
      <c r="H19" s="10"/>
      <c r="I19" s="10"/>
      <c r="J19" s="10"/>
      <c r="K19" s="10"/>
      <c r="L19" s="10"/>
      <c r="M19" s="10"/>
      <c r="N19" s="10"/>
    </row>
    <row r="20" s="32" customFormat="1" ht="25" customHeight="1" spans="1:14">
      <c r="A20" s="47">
        <v>8</v>
      </c>
      <c r="B20" s="10" t="s">
        <v>167</v>
      </c>
      <c r="C20" s="10" t="s">
        <v>180</v>
      </c>
      <c r="D20" s="48" t="s">
        <v>156</v>
      </c>
      <c r="E20" s="48" t="s">
        <v>181</v>
      </c>
      <c r="F20" s="10" t="s">
        <v>182</v>
      </c>
      <c r="G20" s="10">
        <v>3</v>
      </c>
      <c r="H20" s="10">
        <v>0.4</v>
      </c>
      <c r="I20" s="10" t="s">
        <v>174</v>
      </c>
      <c r="J20" s="10">
        <f>440*5+480</f>
        <v>2680</v>
      </c>
      <c r="K20" s="10">
        <f t="shared" si="0"/>
        <v>1340</v>
      </c>
      <c r="L20" s="10">
        <f t="shared" si="1"/>
        <v>670</v>
      </c>
      <c r="M20" s="10">
        <f t="shared" si="2"/>
        <v>670</v>
      </c>
      <c r="N20" s="10">
        <f t="shared" si="3"/>
        <v>2680</v>
      </c>
    </row>
    <row r="21" s="32" customFormat="1" ht="25" customHeight="1" spans="1:14">
      <c r="A21" s="47"/>
      <c r="B21" s="10"/>
      <c r="C21" s="10"/>
      <c r="D21" s="48"/>
      <c r="E21" s="48"/>
      <c r="F21" s="10">
        <v>2026.03</v>
      </c>
      <c r="G21" s="10">
        <v>4</v>
      </c>
      <c r="H21" s="10">
        <v>0.4</v>
      </c>
      <c r="I21" s="10" t="s">
        <v>183</v>
      </c>
      <c r="J21" s="10"/>
      <c r="K21" s="10"/>
      <c r="L21" s="10"/>
      <c r="M21" s="10"/>
      <c r="N21" s="10"/>
    </row>
    <row r="22" s="32" customFormat="1" ht="25" customHeight="1" spans="1:14">
      <c r="A22" s="47">
        <v>9</v>
      </c>
      <c r="B22" s="10" t="s">
        <v>167</v>
      </c>
      <c r="C22" s="10" t="s">
        <v>184</v>
      </c>
      <c r="D22" s="48" t="s">
        <v>176</v>
      </c>
      <c r="E22" s="48" t="s">
        <v>185</v>
      </c>
      <c r="F22" s="10" t="s">
        <v>173</v>
      </c>
      <c r="G22" s="10">
        <v>5</v>
      </c>
      <c r="H22" s="10">
        <v>0.6</v>
      </c>
      <c r="I22" s="10" t="s">
        <v>178</v>
      </c>
      <c r="J22" s="10">
        <f>680*6</f>
        <v>4080</v>
      </c>
      <c r="K22" s="10">
        <f t="shared" si="0"/>
        <v>2040</v>
      </c>
      <c r="L22" s="10">
        <f t="shared" si="1"/>
        <v>1020</v>
      </c>
      <c r="M22" s="10">
        <f t="shared" si="2"/>
        <v>1020</v>
      </c>
      <c r="N22" s="10">
        <f t="shared" si="3"/>
        <v>4080</v>
      </c>
    </row>
    <row r="23" s="32" customFormat="1" ht="25" customHeight="1" spans="1:14">
      <c r="A23" s="47"/>
      <c r="B23" s="10"/>
      <c r="C23" s="10"/>
      <c r="D23" s="48" t="s">
        <v>186</v>
      </c>
      <c r="E23" s="48"/>
      <c r="F23" s="10"/>
      <c r="G23" s="10"/>
      <c r="H23" s="10"/>
      <c r="I23" s="10"/>
      <c r="J23" s="10"/>
      <c r="K23" s="10"/>
      <c r="L23" s="10"/>
      <c r="M23" s="10"/>
      <c r="N23" s="10"/>
    </row>
    <row r="24" s="33" customFormat="1" ht="25" customHeight="1" spans="1:14">
      <c r="A24" s="47">
        <v>10</v>
      </c>
      <c r="B24" s="10" t="s">
        <v>167</v>
      </c>
      <c r="C24" s="10" t="s">
        <v>187</v>
      </c>
      <c r="D24" s="48" t="s">
        <v>188</v>
      </c>
      <c r="E24" s="48" t="s">
        <v>189</v>
      </c>
      <c r="F24" s="10" t="s">
        <v>173</v>
      </c>
      <c r="G24" s="49">
        <v>6</v>
      </c>
      <c r="H24" s="49">
        <v>0.4</v>
      </c>
      <c r="I24" s="10" t="s">
        <v>190</v>
      </c>
      <c r="J24" s="10">
        <f>560*6</f>
        <v>3360</v>
      </c>
      <c r="K24" s="10">
        <f t="shared" si="0"/>
        <v>1680</v>
      </c>
      <c r="L24" s="10">
        <f t="shared" si="1"/>
        <v>840</v>
      </c>
      <c r="M24" s="10">
        <f t="shared" si="2"/>
        <v>840</v>
      </c>
      <c r="N24" s="10">
        <f t="shared" si="3"/>
        <v>3360</v>
      </c>
    </row>
    <row r="25" s="33" customFormat="1" ht="25" customHeight="1" spans="1:14">
      <c r="A25" s="47"/>
      <c r="B25" s="10"/>
      <c r="C25" s="10"/>
      <c r="D25" s="48" t="s">
        <v>156</v>
      </c>
      <c r="E25" s="48"/>
      <c r="F25" s="10"/>
      <c r="G25" s="49"/>
      <c r="H25" s="49"/>
      <c r="I25" s="10"/>
      <c r="J25" s="10"/>
      <c r="K25" s="10"/>
      <c r="L25" s="10"/>
      <c r="M25" s="10"/>
      <c r="N25" s="10"/>
    </row>
    <row r="26" s="32" customFormat="1" ht="25" customHeight="1" spans="1:14">
      <c r="A26" s="47">
        <v>11</v>
      </c>
      <c r="B26" s="10" t="s">
        <v>167</v>
      </c>
      <c r="C26" s="10" t="s">
        <v>191</v>
      </c>
      <c r="D26" s="48" t="s">
        <v>158</v>
      </c>
      <c r="E26" s="48" t="s">
        <v>192</v>
      </c>
      <c r="F26" s="10" t="s">
        <v>173</v>
      </c>
      <c r="G26" s="10">
        <v>8</v>
      </c>
      <c r="H26" s="10">
        <v>0.6</v>
      </c>
      <c r="I26" s="10" t="s">
        <v>193</v>
      </c>
      <c r="J26" s="10">
        <f>800*6</f>
        <v>4800</v>
      </c>
      <c r="K26" s="10">
        <f t="shared" si="0"/>
        <v>2400</v>
      </c>
      <c r="L26" s="10">
        <f t="shared" si="1"/>
        <v>1200</v>
      </c>
      <c r="M26" s="10">
        <f t="shared" si="2"/>
        <v>1200</v>
      </c>
      <c r="N26" s="10">
        <f t="shared" si="3"/>
        <v>4800</v>
      </c>
    </row>
    <row r="27" s="32" customFormat="1" ht="25" customHeight="1" spans="1:14">
      <c r="A27" s="47"/>
      <c r="B27" s="10"/>
      <c r="C27" s="10"/>
      <c r="D27" s="48" t="s">
        <v>194</v>
      </c>
      <c r="E27" s="48"/>
      <c r="F27" s="10"/>
      <c r="G27" s="10"/>
      <c r="H27" s="10"/>
      <c r="I27" s="10"/>
      <c r="J27" s="10"/>
      <c r="K27" s="10"/>
      <c r="L27" s="10"/>
      <c r="M27" s="10"/>
      <c r="N27" s="10"/>
    </row>
    <row r="28" s="32" customFormat="1" ht="25" customHeight="1" spans="1:14">
      <c r="A28" s="47">
        <v>12</v>
      </c>
      <c r="B28" s="10" t="s">
        <v>167</v>
      </c>
      <c r="C28" s="10" t="s">
        <v>195</v>
      </c>
      <c r="D28" s="48" t="s">
        <v>158</v>
      </c>
      <c r="E28" s="48" t="s">
        <v>196</v>
      </c>
      <c r="F28" s="10" t="s">
        <v>173</v>
      </c>
      <c r="G28" s="10">
        <v>3</v>
      </c>
      <c r="H28" s="10">
        <v>0.4</v>
      </c>
      <c r="I28" s="10" t="s">
        <v>174</v>
      </c>
      <c r="J28" s="10">
        <f>440*6</f>
        <v>2640</v>
      </c>
      <c r="K28" s="10">
        <f t="shared" si="0"/>
        <v>1320</v>
      </c>
      <c r="L28" s="10">
        <f t="shared" si="1"/>
        <v>660</v>
      </c>
      <c r="M28" s="10">
        <f t="shared" si="2"/>
        <v>660</v>
      </c>
      <c r="N28" s="10">
        <f t="shared" si="3"/>
        <v>2640</v>
      </c>
    </row>
    <row r="29" s="32" customFormat="1" ht="25" customHeight="1" spans="1:14">
      <c r="A29" s="47"/>
      <c r="B29" s="10"/>
      <c r="C29" s="10"/>
      <c r="D29" s="48" t="s">
        <v>197</v>
      </c>
      <c r="E29" s="48"/>
      <c r="F29" s="10"/>
      <c r="G29" s="10"/>
      <c r="H29" s="10"/>
      <c r="I29" s="10"/>
      <c r="J29" s="10"/>
      <c r="K29" s="10"/>
      <c r="L29" s="10"/>
      <c r="M29" s="10"/>
      <c r="N29" s="10"/>
    </row>
    <row r="30" s="33" customFormat="1" ht="25" customHeight="1" spans="1:14">
      <c r="A30" s="47">
        <v>13</v>
      </c>
      <c r="B30" s="11" t="s">
        <v>198</v>
      </c>
      <c r="C30" s="11" t="s">
        <v>199</v>
      </c>
      <c r="D30" s="51" t="s">
        <v>200</v>
      </c>
      <c r="E30" s="51" t="s">
        <v>201</v>
      </c>
      <c r="F30" s="10" t="s">
        <v>202</v>
      </c>
      <c r="G30" s="10">
        <v>5</v>
      </c>
      <c r="H30" s="10">
        <v>0.4</v>
      </c>
      <c r="I30" s="10" t="s">
        <v>160</v>
      </c>
      <c r="J30" s="49">
        <f>520*2+560*4</f>
        <v>3280</v>
      </c>
      <c r="K30" s="49">
        <f t="shared" si="0"/>
        <v>1640</v>
      </c>
      <c r="L30" s="49">
        <f t="shared" si="1"/>
        <v>820</v>
      </c>
      <c r="M30" s="49">
        <f t="shared" si="2"/>
        <v>820</v>
      </c>
      <c r="N30" s="49">
        <f t="shared" si="3"/>
        <v>3280</v>
      </c>
    </row>
    <row r="31" s="33" customFormat="1" ht="25" customHeight="1" spans="1:14">
      <c r="A31" s="47"/>
      <c r="B31" s="11"/>
      <c r="C31" s="11"/>
      <c r="D31" s="51" t="s">
        <v>203</v>
      </c>
      <c r="E31" s="51"/>
      <c r="F31" s="10" t="s">
        <v>170</v>
      </c>
      <c r="G31" s="10">
        <v>6</v>
      </c>
      <c r="H31" s="10">
        <v>0.4</v>
      </c>
      <c r="I31" s="10" t="s">
        <v>190</v>
      </c>
      <c r="J31" s="49"/>
      <c r="K31" s="49"/>
      <c r="L31" s="49"/>
      <c r="M31" s="49"/>
      <c r="N31" s="49"/>
    </row>
    <row r="32" s="33" customFormat="1" ht="25" customHeight="1" spans="1:14">
      <c r="A32" s="47">
        <v>14</v>
      </c>
      <c r="B32" s="11" t="s">
        <v>198</v>
      </c>
      <c r="C32" s="11" t="s">
        <v>204</v>
      </c>
      <c r="D32" s="51" t="s">
        <v>205</v>
      </c>
      <c r="E32" s="51" t="s">
        <v>206</v>
      </c>
      <c r="F32" s="10" t="s">
        <v>173</v>
      </c>
      <c r="G32" s="10">
        <v>9</v>
      </c>
      <c r="H32" s="10">
        <v>0.6</v>
      </c>
      <c r="I32" s="10" t="s">
        <v>193</v>
      </c>
      <c r="J32" s="49">
        <f>800*6</f>
        <v>4800</v>
      </c>
      <c r="K32" s="49">
        <f t="shared" si="0"/>
        <v>2400</v>
      </c>
      <c r="L32" s="49">
        <f t="shared" si="1"/>
        <v>1200</v>
      </c>
      <c r="M32" s="49">
        <f t="shared" si="2"/>
        <v>1200</v>
      </c>
      <c r="N32" s="49">
        <f t="shared" si="3"/>
        <v>4800</v>
      </c>
    </row>
    <row r="33" s="33" customFormat="1" ht="25" customHeight="1" spans="1:14">
      <c r="A33" s="47"/>
      <c r="B33" s="11"/>
      <c r="C33" s="11"/>
      <c r="D33" s="51" t="s">
        <v>207</v>
      </c>
      <c r="E33" s="51"/>
      <c r="F33" s="10"/>
      <c r="G33" s="10"/>
      <c r="H33" s="10"/>
      <c r="I33" s="10"/>
      <c r="J33" s="49"/>
      <c r="K33" s="49"/>
      <c r="L33" s="49"/>
      <c r="M33" s="49"/>
      <c r="N33" s="49"/>
    </row>
    <row r="34" s="33" customFormat="1" ht="25" customHeight="1" spans="1:14">
      <c r="A34" s="47">
        <v>15</v>
      </c>
      <c r="B34" s="10" t="s">
        <v>167</v>
      </c>
      <c r="C34" s="10" t="s">
        <v>208</v>
      </c>
      <c r="D34" s="48" t="s">
        <v>209</v>
      </c>
      <c r="E34" s="48" t="s">
        <v>210</v>
      </c>
      <c r="F34" s="10" t="s">
        <v>173</v>
      </c>
      <c r="G34" s="10">
        <v>10</v>
      </c>
      <c r="H34" s="10">
        <v>0.6</v>
      </c>
      <c r="I34" s="10" t="s">
        <v>193</v>
      </c>
      <c r="J34" s="10">
        <v>4800</v>
      </c>
      <c r="K34" s="10">
        <f t="shared" si="0"/>
        <v>2400</v>
      </c>
      <c r="L34" s="10">
        <f t="shared" si="1"/>
        <v>1200</v>
      </c>
      <c r="M34" s="10">
        <f t="shared" si="2"/>
        <v>1200</v>
      </c>
      <c r="N34" s="10">
        <f t="shared" si="3"/>
        <v>4800</v>
      </c>
    </row>
    <row r="35" s="33" customFormat="1" ht="25" customHeight="1" spans="1:14">
      <c r="A35" s="47"/>
      <c r="B35" s="10"/>
      <c r="C35" s="10"/>
      <c r="D35" s="48" t="s">
        <v>211</v>
      </c>
      <c r="E35" s="48"/>
      <c r="F35" s="10"/>
      <c r="G35" s="10"/>
      <c r="H35" s="10"/>
      <c r="I35" s="10"/>
      <c r="J35" s="10"/>
      <c r="K35" s="10"/>
      <c r="L35" s="10"/>
      <c r="M35" s="10"/>
      <c r="N35" s="10"/>
    </row>
    <row r="36" s="33" customFormat="1" ht="25" customHeight="1" spans="1:14">
      <c r="A36" s="47">
        <v>16</v>
      </c>
      <c r="B36" s="11" t="s">
        <v>198</v>
      </c>
      <c r="C36" s="11" t="s">
        <v>212</v>
      </c>
      <c r="D36" s="51" t="s">
        <v>213</v>
      </c>
      <c r="E36" s="51" t="s">
        <v>214</v>
      </c>
      <c r="F36" s="10" t="s">
        <v>154</v>
      </c>
      <c r="G36" s="10">
        <v>2</v>
      </c>
      <c r="H36" s="10">
        <v>0.4</v>
      </c>
      <c r="I36" s="10" t="s">
        <v>215</v>
      </c>
      <c r="J36" s="49">
        <f>400*3+440*3</f>
        <v>2520</v>
      </c>
      <c r="K36" s="49">
        <f t="shared" si="0"/>
        <v>1260</v>
      </c>
      <c r="L36" s="49">
        <f t="shared" si="1"/>
        <v>630</v>
      </c>
      <c r="M36" s="49">
        <f t="shared" si="2"/>
        <v>630</v>
      </c>
      <c r="N36" s="49">
        <f t="shared" si="3"/>
        <v>2520</v>
      </c>
    </row>
    <row r="37" s="33" customFormat="1" ht="25" customHeight="1" spans="1:14">
      <c r="A37" s="47"/>
      <c r="B37" s="11"/>
      <c r="C37" s="11"/>
      <c r="D37" s="51"/>
      <c r="E37" s="51"/>
      <c r="F37" s="10" t="s">
        <v>216</v>
      </c>
      <c r="G37" s="10">
        <v>3</v>
      </c>
      <c r="H37" s="10">
        <v>0.4</v>
      </c>
      <c r="I37" s="10" t="s">
        <v>174</v>
      </c>
      <c r="J37" s="49"/>
      <c r="K37" s="49"/>
      <c r="L37" s="49"/>
      <c r="M37" s="49"/>
      <c r="N37" s="49"/>
    </row>
    <row r="38" s="34" customFormat="1" ht="25" customHeight="1" spans="1:14">
      <c r="A38" s="47">
        <v>17</v>
      </c>
      <c r="B38" s="10" t="s">
        <v>167</v>
      </c>
      <c r="C38" s="10" t="s">
        <v>217</v>
      </c>
      <c r="D38" s="52" t="s">
        <v>218</v>
      </c>
      <c r="E38" s="48" t="s">
        <v>219</v>
      </c>
      <c r="F38" s="20">
        <v>2025.1</v>
      </c>
      <c r="G38" s="10">
        <v>3</v>
      </c>
      <c r="H38" s="10">
        <v>0.4</v>
      </c>
      <c r="I38" s="10" t="s">
        <v>174</v>
      </c>
      <c r="J38" s="10">
        <f>440+480*5</f>
        <v>2840</v>
      </c>
      <c r="K38" s="10">
        <f t="shared" ref="K38:K69" si="4">J38/2</f>
        <v>1420</v>
      </c>
      <c r="L38" s="10">
        <f t="shared" ref="L38:L69" si="5">J38/4</f>
        <v>710</v>
      </c>
      <c r="M38" s="10">
        <f t="shared" ref="M38:M69" si="6">J38/4</f>
        <v>710</v>
      </c>
      <c r="N38" s="10">
        <f t="shared" ref="N38:N69" si="7">K38+L38+M38</f>
        <v>2840</v>
      </c>
    </row>
    <row r="39" s="34" customFormat="1" ht="25" customHeight="1" spans="1:14">
      <c r="A39" s="47"/>
      <c r="B39" s="10"/>
      <c r="C39" s="10"/>
      <c r="D39" s="51" t="s">
        <v>203</v>
      </c>
      <c r="E39" s="48"/>
      <c r="F39" s="10" t="s">
        <v>220</v>
      </c>
      <c r="G39" s="10">
        <v>4</v>
      </c>
      <c r="H39" s="10">
        <v>0.4</v>
      </c>
      <c r="I39" s="10" t="s">
        <v>183</v>
      </c>
      <c r="J39" s="10"/>
      <c r="K39" s="10"/>
      <c r="L39" s="10"/>
      <c r="M39" s="10"/>
      <c r="N39" s="10"/>
    </row>
    <row r="40" s="33" customFormat="1" ht="25" customHeight="1" spans="1:14">
      <c r="A40" s="47">
        <v>18</v>
      </c>
      <c r="B40" s="10" t="s">
        <v>167</v>
      </c>
      <c r="C40" s="10" t="s">
        <v>221</v>
      </c>
      <c r="D40" s="48" t="s">
        <v>188</v>
      </c>
      <c r="E40" s="48" t="s">
        <v>189</v>
      </c>
      <c r="F40" s="10" t="s">
        <v>173</v>
      </c>
      <c r="G40" s="49">
        <v>6</v>
      </c>
      <c r="H40" s="49">
        <v>0.4</v>
      </c>
      <c r="I40" s="10" t="s">
        <v>190</v>
      </c>
      <c r="J40" s="49">
        <f>560*6</f>
        <v>3360</v>
      </c>
      <c r="K40" s="49">
        <f t="shared" si="4"/>
        <v>1680</v>
      </c>
      <c r="L40" s="49">
        <f t="shared" si="5"/>
        <v>840</v>
      </c>
      <c r="M40" s="49">
        <f t="shared" si="6"/>
        <v>840</v>
      </c>
      <c r="N40" s="49">
        <f t="shared" si="7"/>
        <v>3360</v>
      </c>
    </row>
    <row r="41" s="33" customFormat="1" ht="25" customHeight="1" spans="1:14">
      <c r="A41" s="47"/>
      <c r="B41" s="10"/>
      <c r="C41" s="10"/>
      <c r="D41" s="48" t="s">
        <v>156</v>
      </c>
      <c r="E41" s="48"/>
      <c r="F41" s="10"/>
      <c r="G41" s="49"/>
      <c r="H41" s="49"/>
      <c r="I41" s="10"/>
      <c r="J41" s="49"/>
      <c r="K41" s="49"/>
      <c r="L41" s="49"/>
      <c r="M41" s="49"/>
      <c r="N41" s="49"/>
    </row>
    <row r="42" s="33" customFormat="1" ht="25" customHeight="1" spans="1:14">
      <c r="A42" s="47">
        <v>19</v>
      </c>
      <c r="B42" s="10" t="s">
        <v>167</v>
      </c>
      <c r="C42" s="10" t="s">
        <v>222</v>
      </c>
      <c r="D42" s="48" t="s">
        <v>188</v>
      </c>
      <c r="E42" s="48" t="s">
        <v>189</v>
      </c>
      <c r="F42" s="10" t="s">
        <v>154</v>
      </c>
      <c r="G42" s="49">
        <v>6</v>
      </c>
      <c r="H42" s="49">
        <v>0.4</v>
      </c>
      <c r="I42" s="10" t="s">
        <v>190</v>
      </c>
      <c r="J42" s="49">
        <f>560*3</f>
        <v>1680</v>
      </c>
      <c r="K42" s="49">
        <f t="shared" si="4"/>
        <v>840</v>
      </c>
      <c r="L42" s="49">
        <f t="shared" si="5"/>
        <v>420</v>
      </c>
      <c r="M42" s="49">
        <f t="shared" si="6"/>
        <v>420</v>
      </c>
      <c r="N42" s="49">
        <f t="shared" si="7"/>
        <v>1680</v>
      </c>
    </row>
    <row r="43" s="33" customFormat="1" ht="25" customHeight="1" spans="1:14">
      <c r="A43" s="47"/>
      <c r="B43" s="10"/>
      <c r="C43" s="10"/>
      <c r="D43" s="48"/>
      <c r="E43" s="48"/>
      <c r="F43" s="10"/>
      <c r="G43" s="49"/>
      <c r="H43" s="49"/>
      <c r="I43" s="10"/>
      <c r="J43" s="49"/>
      <c r="K43" s="49"/>
      <c r="L43" s="49"/>
      <c r="M43" s="49"/>
      <c r="N43" s="49"/>
    </row>
    <row r="44" s="33" customFormat="1" ht="25" customHeight="1" spans="1:14">
      <c r="A44" s="47">
        <v>20</v>
      </c>
      <c r="B44" s="11" t="s">
        <v>198</v>
      </c>
      <c r="C44" s="11" t="s">
        <v>223</v>
      </c>
      <c r="D44" s="51" t="s">
        <v>205</v>
      </c>
      <c r="E44" s="48" t="s">
        <v>224</v>
      </c>
      <c r="F44" s="20">
        <v>2025.1</v>
      </c>
      <c r="G44" s="49">
        <v>9</v>
      </c>
      <c r="H44" s="49">
        <v>0.6</v>
      </c>
      <c r="I44" s="10" t="s">
        <v>193</v>
      </c>
      <c r="J44" s="49">
        <f>800*6</f>
        <v>4800</v>
      </c>
      <c r="K44" s="49">
        <f t="shared" si="4"/>
        <v>2400</v>
      </c>
      <c r="L44" s="49">
        <f t="shared" si="5"/>
        <v>1200</v>
      </c>
      <c r="M44" s="49">
        <f t="shared" si="6"/>
        <v>1200</v>
      </c>
      <c r="N44" s="49">
        <f t="shared" si="7"/>
        <v>4800</v>
      </c>
    </row>
    <row r="45" s="33" customFormat="1" ht="25" customHeight="1" spans="1:14">
      <c r="A45" s="47"/>
      <c r="B45" s="11"/>
      <c r="C45" s="11"/>
      <c r="D45" s="51" t="s">
        <v>207</v>
      </c>
      <c r="E45" s="48"/>
      <c r="F45" s="10" t="s">
        <v>220</v>
      </c>
      <c r="G45" s="49">
        <v>10</v>
      </c>
      <c r="H45" s="49">
        <v>0.6</v>
      </c>
      <c r="I45" s="10" t="s">
        <v>193</v>
      </c>
      <c r="J45" s="49"/>
      <c r="K45" s="49"/>
      <c r="L45" s="49"/>
      <c r="M45" s="49"/>
      <c r="N45" s="49"/>
    </row>
    <row r="46" s="33" customFormat="1" ht="25" customHeight="1" spans="1:14">
      <c r="A46" s="47">
        <v>21</v>
      </c>
      <c r="B46" s="10" t="s">
        <v>167</v>
      </c>
      <c r="C46" s="10" t="s">
        <v>225</v>
      </c>
      <c r="D46" s="48" t="s">
        <v>176</v>
      </c>
      <c r="E46" s="48" t="s">
        <v>226</v>
      </c>
      <c r="F46" s="20">
        <v>2025.1</v>
      </c>
      <c r="G46" s="49">
        <v>7</v>
      </c>
      <c r="H46" s="49">
        <v>0.6</v>
      </c>
      <c r="I46" s="10" t="s">
        <v>227</v>
      </c>
      <c r="J46" s="49">
        <f>760+800*5</f>
        <v>4760</v>
      </c>
      <c r="K46" s="49">
        <f t="shared" si="4"/>
        <v>2380</v>
      </c>
      <c r="L46" s="49">
        <f t="shared" si="5"/>
        <v>1190</v>
      </c>
      <c r="M46" s="49">
        <f t="shared" si="6"/>
        <v>1190</v>
      </c>
      <c r="N46" s="49">
        <f t="shared" si="7"/>
        <v>4760</v>
      </c>
    </row>
    <row r="47" s="33" customFormat="1" ht="25" customHeight="1" spans="1:14">
      <c r="A47" s="47"/>
      <c r="B47" s="10"/>
      <c r="C47" s="10"/>
      <c r="D47" s="48" t="s">
        <v>186</v>
      </c>
      <c r="E47" s="48"/>
      <c r="F47" s="10" t="s">
        <v>220</v>
      </c>
      <c r="G47" s="49">
        <v>8</v>
      </c>
      <c r="H47" s="49">
        <v>0.6</v>
      </c>
      <c r="I47" s="10" t="s">
        <v>193</v>
      </c>
      <c r="J47" s="49"/>
      <c r="K47" s="49"/>
      <c r="L47" s="49"/>
      <c r="M47" s="49"/>
      <c r="N47" s="49"/>
    </row>
    <row r="48" s="33" customFormat="1" ht="25" customHeight="1" spans="1:14">
      <c r="A48" s="47">
        <v>22</v>
      </c>
      <c r="B48" s="10" t="s">
        <v>167</v>
      </c>
      <c r="C48" s="10" t="s">
        <v>228</v>
      </c>
      <c r="D48" s="48" t="s">
        <v>229</v>
      </c>
      <c r="E48" s="48" t="s">
        <v>230</v>
      </c>
      <c r="F48" s="10" t="s">
        <v>164</v>
      </c>
      <c r="G48" s="10">
        <v>10</v>
      </c>
      <c r="H48" s="10">
        <v>0.6</v>
      </c>
      <c r="I48" s="10" t="s">
        <v>193</v>
      </c>
      <c r="J48" s="10">
        <v>4800</v>
      </c>
      <c r="K48" s="10">
        <f t="shared" si="4"/>
        <v>2400</v>
      </c>
      <c r="L48" s="10">
        <f t="shared" si="5"/>
        <v>1200</v>
      </c>
      <c r="M48" s="10">
        <f t="shared" si="6"/>
        <v>1200</v>
      </c>
      <c r="N48" s="10">
        <f t="shared" si="7"/>
        <v>4800</v>
      </c>
    </row>
    <row r="49" s="33" customFormat="1" ht="25" customHeight="1" spans="1:14">
      <c r="A49" s="47"/>
      <c r="B49" s="10"/>
      <c r="C49" s="10"/>
      <c r="D49" s="48" t="s">
        <v>231</v>
      </c>
      <c r="E49" s="48"/>
      <c r="F49" s="10" t="s">
        <v>232</v>
      </c>
      <c r="G49" s="10">
        <v>11</v>
      </c>
      <c r="H49" s="10">
        <v>0.6</v>
      </c>
      <c r="I49" s="10" t="s">
        <v>193</v>
      </c>
      <c r="J49" s="10"/>
      <c r="K49" s="10"/>
      <c r="L49" s="10"/>
      <c r="M49" s="10"/>
      <c r="N49" s="10"/>
    </row>
    <row r="50" s="33" customFormat="1" ht="25" customHeight="1" spans="1:14">
      <c r="A50" s="47">
        <v>23</v>
      </c>
      <c r="B50" s="10" t="s">
        <v>167</v>
      </c>
      <c r="C50" s="10" t="s">
        <v>233</v>
      </c>
      <c r="D50" s="52" t="s">
        <v>218</v>
      </c>
      <c r="E50" s="48" t="s">
        <v>234</v>
      </c>
      <c r="F50" s="20">
        <v>2025.1</v>
      </c>
      <c r="G50" s="49">
        <v>5</v>
      </c>
      <c r="H50" s="10">
        <v>0.4</v>
      </c>
      <c r="I50" s="10" t="s">
        <v>160</v>
      </c>
      <c r="J50" s="49">
        <f>520+560*5</f>
        <v>3320</v>
      </c>
      <c r="K50" s="49">
        <f t="shared" si="4"/>
        <v>1660</v>
      </c>
      <c r="L50" s="49">
        <f t="shared" si="5"/>
        <v>830</v>
      </c>
      <c r="M50" s="49">
        <f t="shared" si="6"/>
        <v>830</v>
      </c>
      <c r="N50" s="49">
        <f t="shared" si="7"/>
        <v>3320</v>
      </c>
    </row>
    <row r="51" s="33" customFormat="1" ht="25" customHeight="1" spans="1:14">
      <c r="A51" s="47"/>
      <c r="B51" s="10"/>
      <c r="C51" s="10"/>
      <c r="D51" s="48" t="s">
        <v>235</v>
      </c>
      <c r="E51" s="48"/>
      <c r="F51" s="10" t="s">
        <v>220</v>
      </c>
      <c r="G51" s="49">
        <v>6</v>
      </c>
      <c r="H51" s="10">
        <v>0.4</v>
      </c>
      <c r="I51" s="10" t="s">
        <v>190</v>
      </c>
      <c r="J51" s="49"/>
      <c r="K51" s="49"/>
      <c r="L51" s="49"/>
      <c r="M51" s="49"/>
      <c r="N51" s="49"/>
    </row>
    <row r="52" s="33" customFormat="1" ht="25" customHeight="1" spans="1:14">
      <c r="A52" s="47">
        <v>24</v>
      </c>
      <c r="B52" s="10" t="s">
        <v>167</v>
      </c>
      <c r="C52" s="10" t="s">
        <v>236</v>
      </c>
      <c r="D52" s="48" t="s">
        <v>176</v>
      </c>
      <c r="E52" s="48" t="s">
        <v>206</v>
      </c>
      <c r="F52" s="10" t="s">
        <v>173</v>
      </c>
      <c r="G52" s="10">
        <v>9</v>
      </c>
      <c r="H52" s="10">
        <v>0.6</v>
      </c>
      <c r="I52" s="10" t="s">
        <v>193</v>
      </c>
      <c r="J52" s="10">
        <f>800*6</f>
        <v>4800</v>
      </c>
      <c r="K52" s="10">
        <f t="shared" si="4"/>
        <v>2400</v>
      </c>
      <c r="L52" s="10">
        <f t="shared" si="5"/>
        <v>1200</v>
      </c>
      <c r="M52" s="10">
        <f t="shared" si="6"/>
        <v>1200</v>
      </c>
      <c r="N52" s="10">
        <f t="shared" si="7"/>
        <v>4800</v>
      </c>
    </row>
    <row r="53" s="33" customFormat="1" ht="25" customHeight="1" spans="1:14">
      <c r="A53" s="47"/>
      <c r="B53" s="10"/>
      <c r="C53" s="10"/>
      <c r="D53" s="48" t="s">
        <v>186</v>
      </c>
      <c r="E53" s="48"/>
      <c r="F53" s="10"/>
      <c r="G53" s="10"/>
      <c r="H53" s="10"/>
      <c r="I53" s="10"/>
      <c r="J53" s="10"/>
      <c r="K53" s="10"/>
      <c r="L53" s="10"/>
      <c r="M53" s="10"/>
      <c r="N53" s="10"/>
    </row>
    <row r="54" s="33" customFormat="1" ht="25" customHeight="1" spans="1:14">
      <c r="A54" s="47">
        <v>25</v>
      </c>
      <c r="B54" s="47" t="s">
        <v>237</v>
      </c>
      <c r="C54" s="47" t="s">
        <v>238</v>
      </c>
      <c r="D54" s="51" t="s">
        <v>205</v>
      </c>
      <c r="E54" s="48" t="s">
        <v>239</v>
      </c>
      <c r="F54" s="10" t="s">
        <v>173</v>
      </c>
      <c r="G54" s="10">
        <v>10</v>
      </c>
      <c r="H54" s="10">
        <v>0.6</v>
      </c>
      <c r="I54" s="10" t="s">
        <v>193</v>
      </c>
      <c r="J54" s="10">
        <v>4800</v>
      </c>
      <c r="K54" s="10">
        <f t="shared" si="4"/>
        <v>2400</v>
      </c>
      <c r="L54" s="10">
        <f t="shared" si="5"/>
        <v>1200</v>
      </c>
      <c r="M54" s="10">
        <f t="shared" si="6"/>
        <v>1200</v>
      </c>
      <c r="N54" s="10">
        <f t="shared" si="7"/>
        <v>4800</v>
      </c>
    </row>
    <row r="55" s="33" customFormat="1" ht="25" customHeight="1" spans="1:14">
      <c r="A55" s="47"/>
      <c r="B55" s="47"/>
      <c r="C55" s="47"/>
      <c r="D55" s="51" t="s">
        <v>207</v>
      </c>
      <c r="E55" s="48"/>
      <c r="F55" s="10"/>
      <c r="G55" s="10"/>
      <c r="H55" s="10"/>
      <c r="I55" s="10"/>
      <c r="J55" s="10"/>
      <c r="K55" s="10"/>
      <c r="L55" s="10"/>
      <c r="M55" s="10"/>
      <c r="N55" s="10"/>
    </row>
    <row r="56" s="33" customFormat="1" ht="25" customHeight="1" spans="1:14">
      <c r="A56" s="47">
        <v>26</v>
      </c>
      <c r="B56" s="11" t="s">
        <v>198</v>
      </c>
      <c r="C56" s="11" t="s">
        <v>240</v>
      </c>
      <c r="D56" s="48" t="s">
        <v>158</v>
      </c>
      <c r="E56" s="48" t="s">
        <v>241</v>
      </c>
      <c r="F56" s="10" t="s">
        <v>164</v>
      </c>
      <c r="G56" s="10">
        <v>2</v>
      </c>
      <c r="H56" s="10">
        <v>0.4</v>
      </c>
      <c r="I56" s="10" t="s">
        <v>215</v>
      </c>
      <c r="J56" s="10">
        <f>400*5</f>
        <v>2000</v>
      </c>
      <c r="K56" s="10">
        <f t="shared" si="4"/>
        <v>1000</v>
      </c>
      <c r="L56" s="10">
        <f t="shared" si="5"/>
        <v>500</v>
      </c>
      <c r="M56" s="10">
        <f t="shared" si="6"/>
        <v>500</v>
      </c>
      <c r="N56" s="10">
        <f t="shared" si="7"/>
        <v>2000</v>
      </c>
    </row>
    <row r="57" s="33" customFormat="1" ht="25" customHeight="1" spans="1:14">
      <c r="A57" s="47"/>
      <c r="B57" s="11"/>
      <c r="C57" s="11"/>
      <c r="D57" s="48" t="s">
        <v>197</v>
      </c>
      <c r="E57" s="48"/>
      <c r="F57" s="10">
        <v>2026.03</v>
      </c>
      <c r="G57" s="10">
        <v>2</v>
      </c>
      <c r="H57" s="10">
        <v>0.4</v>
      </c>
      <c r="I57" s="10" t="s">
        <v>215</v>
      </c>
      <c r="J57" s="10"/>
      <c r="K57" s="10"/>
      <c r="L57" s="10"/>
      <c r="M57" s="10"/>
      <c r="N57" s="10"/>
    </row>
    <row r="58" s="33" customFormat="1" ht="25" customHeight="1" spans="1:14">
      <c r="A58" s="47">
        <v>27</v>
      </c>
      <c r="B58" s="11" t="s">
        <v>198</v>
      </c>
      <c r="C58" s="11" t="s">
        <v>242</v>
      </c>
      <c r="D58" s="48" t="s">
        <v>209</v>
      </c>
      <c r="E58" s="48" t="s">
        <v>243</v>
      </c>
      <c r="F58" s="10" t="s">
        <v>170</v>
      </c>
      <c r="G58" s="10">
        <v>2</v>
      </c>
      <c r="H58" s="10">
        <v>0.2</v>
      </c>
      <c r="I58" s="10" t="s">
        <v>244</v>
      </c>
      <c r="J58" s="49">
        <f>240*4</f>
        <v>960</v>
      </c>
      <c r="K58" s="49">
        <f t="shared" si="4"/>
        <v>480</v>
      </c>
      <c r="L58" s="49">
        <f t="shared" si="5"/>
        <v>240</v>
      </c>
      <c r="M58" s="49">
        <f t="shared" si="6"/>
        <v>240</v>
      </c>
      <c r="N58" s="49">
        <f t="shared" si="7"/>
        <v>960</v>
      </c>
    </row>
    <row r="59" s="33" customFormat="1" ht="30" customHeight="1" spans="1:14">
      <c r="A59" s="47">
        <v>28</v>
      </c>
      <c r="B59" s="11" t="s">
        <v>198</v>
      </c>
      <c r="C59" s="11" t="s">
        <v>245</v>
      </c>
      <c r="D59" s="48" t="s">
        <v>152</v>
      </c>
      <c r="E59" s="48" t="s">
        <v>169</v>
      </c>
      <c r="F59" s="10" t="s">
        <v>202</v>
      </c>
      <c r="G59" s="10">
        <v>7</v>
      </c>
      <c r="H59" s="10">
        <v>0.4</v>
      </c>
      <c r="I59" s="10" t="s">
        <v>155</v>
      </c>
      <c r="J59" s="49">
        <f>600*2+640*4</f>
        <v>3760</v>
      </c>
      <c r="K59" s="49">
        <f t="shared" si="4"/>
        <v>1880</v>
      </c>
      <c r="L59" s="49">
        <f t="shared" si="5"/>
        <v>940</v>
      </c>
      <c r="M59" s="49">
        <f t="shared" si="6"/>
        <v>940</v>
      </c>
      <c r="N59" s="49">
        <f t="shared" si="7"/>
        <v>3760</v>
      </c>
    </row>
    <row r="60" s="33" customFormat="1" ht="32" customHeight="1" spans="1:14">
      <c r="A60" s="47"/>
      <c r="B60" s="11"/>
      <c r="C60" s="11"/>
      <c r="D60" s="48" t="s">
        <v>156</v>
      </c>
      <c r="E60" s="48"/>
      <c r="F60" s="10" t="s">
        <v>170</v>
      </c>
      <c r="G60" s="10">
        <v>8</v>
      </c>
      <c r="H60" s="10">
        <v>0.4</v>
      </c>
      <c r="I60" s="10" t="s">
        <v>148</v>
      </c>
      <c r="J60" s="49"/>
      <c r="K60" s="49"/>
      <c r="L60" s="49"/>
      <c r="M60" s="49"/>
      <c r="N60" s="49"/>
    </row>
    <row r="61" s="33" customFormat="1" ht="25" customHeight="1" spans="1:14">
      <c r="A61" s="47">
        <v>29</v>
      </c>
      <c r="B61" s="10" t="s">
        <v>167</v>
      </c>
      <c r="C61" s="10" t="s">
        <v>246</v>
      </c>
      <c r="D61" s="48" t="s">
        <v>158</v>
      </c>
      <c r="E61" s="48" t="s">
        <v>247</v>
      </c>
      <c r="F61" s="49" t="s">
        <v>202</v>
      </c>
      <c r="G61" s="49">
        <v>4</v>
      </c>
      <c r="H61" s="49">
        <v>0.4</v>
      </c>
      <c r="I61" s="49" t="s">
        <v>165</v>
      </c>
      <c r="J61" s="10">
        <f>480*2+520*4</f>
        <v>3040</v>
      </c>
      <c r="K61" s="10">
        <f t="shared" si="4"/>
        <v>1520</v>
      </c>
      <c r="L61" s="10">
        <f t="shared" si="5"/>
        <v>760</v>
      </c>
      <c r="M61" s="10">
        <f t="shared" si="6"/>
        <v>760</v>
      </c>
      <c r="N61" s="10">
        <f t="shared" si="7"/>
        <v>3040</v>
      </c>
    </row>
    <row r="62" s="33" customFormat="1" ht="25" customHeight="1" spans="1:14">
      <c r="A62" s="47"/>
      <c r="B62" s="10"/>
      <c r="C62" s="10"/>
      <c r="D62" s="48" t="s">
        <v>235</v>
      </c>
      <c r="E62" s="48"/>
      <c r="F62" s="49" t="s">
        <v>170</v>
      </c>
      <c r="G62" s="49">
        <v>5</v>
      </c>
      <c r="H62" s="49">
        <v>0.6</v>
      </c>
      <c r="I62" s="49" t="s">
        <v>166</v>
      </c>
      <c r="J62" s="10"/>
      <c r="K62" s="10"/>
      <c r="L62" s="10"/>
      <c r="M62" s="10"/>
      <c r="N62" s="10"/>
    </row>
    <row r="63" s="33" customFormat="1" ht="25" customHeight="1" spans="1:14">
      <c r="A63" s="47">
        <v>30</v>
      </c>
      <c r="B63" s="47" t="s">
        <v>237</v>
      </c>
      <c r="C63" s="47" t="s">
        <v>248</v>
      </c>
      <c r="D63" s="51" t="s">
        <v>205</v>
      </c>
      <c r="E63" s="51" t="s">
        <v>249</v>
      </c>
      <c r="F63" s="49" t="s">
        <v>173</v>
      </c>
      <c r="G63" s="49">
        <v>10</v>
      </c>
      <c r="H63" s="49">
        <v>0.6</v>
      </c>
      <c r="I63" s="10" t="s">
        <v>193</v>
      </c>
      <c r="J63" s="10">
        <f>800*6</f>
        <v>4800</v>
      </c>
      <c r="K63" s="10">
        <f t="shared" si="4"/>
        <v>2400</v>
      </c>
      <c r="L63" s="10">
        <f t="shared" si="5"/>
        <v>1200</v>
      </c>
      <c r="M63" s="10">
        <f t="shared" si="6"/>
        <v>1200</v>
      </c>
      <c r="N63" s="10">
        <f t="shared" si="7"/>
        <v>4800</v>
      </c>
    </row>
    <row r="64" s="33" customFormat="1" ht="25" customHeight="1" spans="1:14">
      <c r="A64" s="47"/>
      <c r="B64" s="47"/>
      <c r="C64" s="47"/>
      <c r="D64" s="51" t="s">
        <v>207</v>
      </c>
      <c r="E64" s="51"/>
      <c r="F64" s="49"/>
      <c r="G64" s="49"/>
      <c r="H64" s="49"/>
      <c r="I64" s="10"/>
      <c r="J64" s="10"/>
      <c r="K64" s="10"/>
      <c r="L64" s="10"/>
      <c r="M64" s="10"/>
      <c r="N64" s="10"/>
    </row>
    <row r="65" s="33" customFormat="1" ht="25" customHeight="1" spans="1:14">
      <c r="A65" s="47">
        <v>31</v>
      </c>
      <c r="B65" s="10" t="s">
        <v>167</v>
      </c>
      <c r="C65" s="10" t="s">
        <v>250</v>
      </c>
      <c r="D65" s="48" t="s">
        <v>158</v>
      </c>
      <c r="E65" s="48" t="s">
        <v>192</v>
      </c>
      <c r="F65" s="10" t="s">
        <v>173</v>
      </c>
      <c r="G65" s="10">
        <v>8</v>
      </c>
      <c r="H65" s="10">
        <v>0.4</v>
      </c>
      <c r="I65" s="10" t="s">
        <v>148</v>
      </c>
      <c r="J65" s="10">
        <f>640*6</f>
        <v>3840</v>
      </c>
      <c r="K65" s="10">
        <f t="shared" si="4"/>
        <v>1920</v>
      </c>
      <c r="L65" s="10">
        <f t="shared" si="5"/>
        <v>960</v>
      </c>
      <c r="M65" s="10">
        <f t="shared" si="6"/>
        <v>960</v>
      </c>
      <c r="N65" s="10">
        <f t="shared" si="7"/>
        <v>3840</v>
      </c>
    </row>
    <row r="66" s="33" customFormat="1" ht="25" customHeight="1" spans="1:14">
      <c r="A66" s="47"/>
      <c r="B66" s="10"/>
      <c r="C66" s="10"/>
      <c r="D66" s="48" t="s">
        <v>251</v>
      </c>
      <c r="E66" s="48"/>
      <c r="F66" s="10"/>
      <c r="G66" s="10"/>
      <c r="H66" s="10"/>
      <c r="I66" s="10"/>
      <c r="J66" s="10"/>
      <c r="K66" s="10"/>
      <c r="L66" s="10"/>
      <c r="M66" s="10"/>
      <c r="N66" s="10"/>
    </row>
    <row r="67" s="33" customFormat="1" ht="25" customHeight="1" spans="1:14">
      <c r="A67" s="47">
        <v>32</v>
      </c>
      <c r="B67" s="10" t="s">
        <v>167</v>
      </c>
      <c r="C67" s="10" t="s">
        <v>252</v>
      </c>
      <c r="D67" s="48" t="s">
        <v>176</v>
      </c>
      <c r="E67" s="48" t="s">
        <v>253</v>
      </c>
      <c r="F67" s="49" t="s">
        <v>202</v>
      </c>
      <c r="G67" s="49">
        <v>9</v>
      </c>
      <c r="H67" s="49">
        <v>0.6</v>
      </c>
      <c r="I67" s="10" t="s">
        <v>193</v>
      </c>
      <c r="J67" s="49">
        <v>4800</v>
      </c>
      <c r="K67" s="49">
        <f t="shared" si="4"/>
        <v>2400</v>
      </c>
      <c r="L67" s="49">
        <f t="shared" si="5"/>
        <v>1200</v>
      </c>
      <c r="M67" s="49">
        <f t="shared" si="6"/>
        <v>1200</v>
      </c>
      <c r="N67" s="49">
        <f t="shared" si="7"/>
        <v>4800</v>
      </c>
    </row>
    <row r="68" s="33" customFormat="1" ht="25" customHeight="1" spans="1:14">
      <c r="A68" s="47"/>
      <c r="B68" s="10"/>
      <c r="C68" s="10"/>
      <c r="D68" s="48" t="s">
        <v>186</v>
      </c>
      <c r="E68" s="48"/>
      <c r="F68" s="49" t="s">
        <v>170</v>
      </c>
      <c r="G68" s="49">
        <v>10</v>
      </c>
      <c r="H68" s="49">
        <v>0.6</v>
      </c>
      <c r="I68" s="10" t="s">
        <v>193</v>
      </c>
      <c r="J68" s="49"/>
      <c r="K68" s="49"/>
      <c r="L68" s="49"/>
      <c r="M68" s="49"/>
      <c r="N68" s="49"/>
    </row>
    <row r="69" s="33" customFormat="1" ht="25" customHeight="1" spans="1:14">
      <c r="A69" s="47">
        <v>33</v>
      </c>
      <c r="B69" s="10" t="s">
        <v>167</v>
      </c>
      <c r="C69" s="10" t="s">
        <v>254</v>
      </c>
      <c r="D69" s="48" t="s">
        <v>176</v>
      </c>
      <c r="E69" s="48" t="s">
        <v>206</v>
      </c>
      <c r="F69" s="10" t="s">
        <v>154</v>
      </c>
      <c r="G69" s="10">
        <v>9</v>
      </c>
      <c r="H69" s="10">
        <v>0.6</v>
      </c>
      <c r="I69" s="10" t="s">
        <v>193</v>
      </c>
      <c r="J69" s="10">
        <f>800*3</f>
        <v>2400</v>
      </c>
      <c r="K69" s="10">
        <f t="shared" si="4"/>
        <v>1200</v>
      </c>
      <c r="L69" s="10">
        <f t="shared" si="5"/>
        <v>600</v>
      </c>
      <c r="M69" s="10">
        <f t="shared" si="6"/>
        <v>600</v>
      </c>
      <c r="N69" s="10">
        <f t="shared" si="7"/>
        <v>2400</v>
      </c>
    </row>
    <row r="70" s="33" customFormat="1" ht="25" customHeight="1" spans="1:14">
      <c r="A70" s="47"/>
      <c r="B70" s="10"/>
      <c r="C70" s="10"/>
      <c r="D70" s="48" t="s">
        <v>186</v>
      </c>
      <c r="E70" s="48"/>
      <c r="F70" s="10"/>
      <c r="G70" s="10"/>
      <c r="H70" s="10"/>
      <c r="I70" s="10"/>
      <c r="J70" s="10"/>
      <c r="K70" s="10"/>
      <c r="L70" s="10"/>
      <c r="M70" s="10"/>
      <c r="N70" s="10"/>
    </row>
    <row r="71" s="33" customFormat="1" ht="25" customHeight="1" spans="1:14">
      <c r="A71" s="47">
        <v>34</v>
      </c>
      <c r="B71" s="10" t="s">
        <v>167</v>
      </c>
      <c r="C71" s="10" t="s">
        <v>255</v>
      </c>
      <c r="D71" s="48" t="s">
        <v>209</v>
      </c>
      <c r="E71" s="48" t="s">
        <v>256</v>
      </c>
      <c r="F71" s="10" t="s">
        <v>173</v>
      </c>
      <c r="G71" s="10">
        <v>3</v>
      </c>
      <c r="H71" s="10">
        <v>0.2</v>
      </c>
      <c r="I71" s="10" t="s">
        <v>257</v>
      </c>
      <c r="J71" s="49">
        <f>280*6</f>
        <v>1680</v>
      </c>
      <c r="K71" s="49">
        <f t="shared" ref="K70:K101" si="8">J71/2</f>
        <v>840</v>
      </c>
      <c r="L71" s="49">
        <f t="shared" ref="L70:L101" si="9">J71/4</f>
        <v>420</v>
      </c>
      <c r="M71" s="49">
        <f t="shared" ref="M70:M101" si="10">J71/4</f>
        <v>420</v>
      </c>
      <c r="N71" s="49">
        <f t="shared" ref="N70:N101" si="11">K71+L71+M71</f>
        <v>1680</v>
      </c>
    </row>
    <row r="72" s="33" customFormat="1" ht="25" customHeight="1" spans="1:14">
      <c r="A72" s="47">
        <v>35</v>
      </c>
      <c r="B72" s="10" t="s">
        <v>167</v>
      </c>
      <c r="C72" s="10" t="s">
        <v>258</v>
      </c>
      <c r="D72" s="48" t="s">
        <v>176</v>
      </c>
      <c r="E72" s="48" t="s">
        <v>124</v>
      </c>
      <c r="F72" s="10" t="s">
        <v>220</v>
      </c>
      <c r="G72" s="10">
        <v>5</v>
      </c>
      <c r="H72" s="10">
        <v>0.4</v>
      </c>
      <c r="I72" s="10" t="s">
        <v>160</v>
      </c>
      <c r="J72" s="10">
        <f>520*5</f>
        <v>2600</v>
      </c>
      <c r="K72" s="10">
        <f t="shared" si="8"/>
        <v>1300</v>
      </c>
      <c r="L72" s="10">
        <f t="shared" si="9"/>
        <v>650</v>
      </c>
      <c r="M72" s="10">
        <f t="shared" si="10"/>
        <v>650</v>
      </c>
      <c r="N72" s="10">
        <f t="shared" si="11"/>
        <v>2600</v>
      </c>
    </row>
    <row r="73" s="33" customFormat="1" ht="25" customHeight="1" spans="1:14">
      <c r="A73" s="47"/>
      <c r="B73" s="10"/>
      <c r="C73" s="10"/>
      <c r="D73" s="48" t="s">
        <v>179</v>
      </c>
      <c r="E73" s="48"/>
      <c r="F73" s="10"/>
      <c r="G73" s="10"/>
      <c r="H73" s="10"/>
      <c r="I73" s="10"/>
      <c r="J73" s="10"/>
      <c r="K73" s="10"/>
      <c r="L73" s="10"/>
      <c r="M73" s="10"/>
      <c r="N73" s="10"/>
    </row>
    <row r="74" s="33" customFormat="1" ht="25" customHeight="1" spans="1:14">
      <c r="A74" s="47">
        <v>36</v>
      </c>
      <c r="B74" s="10" t="s">
        <v>167</v>
      </c>
      <c r="C74" s="10" t="s">
        <v>259</v>
      </c>
      <c r="D74" s="56" t="s">
        <v>176</v>
      </c>
      <c r="E74" s="56" t="s">
        <v>224</v>
      </c>
      <c r="F74" s="20">
        <v>2025.1</v>
      </c>
      <c r="G74" s="10">
        <v>9</v>
      </c>
      <c r="H74" s="10">
        <v>0.6</v>
      </c>
      <c r="I74" s="10" t="s">
        <v>193</v>
      </c>
      <c r="J74" s="10">
        <f>800*6</f>
        <v>4800</v>
      </c>
      <c r="K74" s="10">
        <f t="shared" si="8"/>
        <v>2400</v>
      </c>
      <c r="L74" s="10">
        <f t="shared" si="9"/>
        <v>1200</v>
      </c>
      <c r="M74" s="10">
        <f t="shared" si="10"/>
        <v>1200</v>
      </c>
      <c r="N74" s="10">
        <f t="shared" si="11"/>
        <v>4800</v>
      </c>
    </row>
    <row r="75" s="33" customFormat="1" ht="30" customHeight="1" spans="1:14">
      <c r="A75" s="47"/>
      <c r="B75" s="10"/>
      <c r="C75" s="10"/>
      <c r="D75" s="56" t="s">
        <v>186</v>
      </c>
      <c r="E75" s="56"/>
      <c r="F75" s="10" t="s">
        <v>220</v>
      </c>
      <c r="G75" s="10">
        <v>10</v>
      </c>
      <c r="H75" s="10">
        <v>0.6</v>
      </c>
      <c r="I75" s="10" t="s">
        <v>193</v>
      </c>
      <c r="J75" s="10"/>
      <c r="K75" s="10"/>
      <c r="L75" s="10"/>
      <c r="M75" s="10"/>
      <c r="N75" s="10"/>
    </row>
    <row r="76" s="33" customFormat="1" ht="25" customHeight="1" spans="1:14">
      <c r="A76" s="47">
        <v>37</v>
      </c>
      <c r="B76" s="10" t="s">
        <v>167</v>
      </c>
      <c r="C76" s="10" t="s">
        <v>260</v>
      </c>
      <c r="D76" s="56" t="s">
        <v>176</v>
      </c>
      <c r="E76" s="56" t="s">
        <v>261</v>
      </c>
      <c r="F76" s="10" t="s">
        <v>173</v>
      </c>
      <c r="G76" s="10">
        <v>6</v>
      </c>
      <c r="H76" s="10">
        <v>0.4</v>
      </c>
      <c r="I76" s="10" t="s">
        <v>190</v>
      </c>
      <c r="J76" s="10">
        <f>560*6</f>
        <v>3360</v>
      </c>
      <c r="K76" s="10">
        <f t="shared" si="8"/>
        <v>1680</v>
      </c>
      <c r="L76" s="10">
        <f t="shared" si="9"/>
        <v>840</v>
      </c>
      <c r="M76" s="10">
        <f t="shared" si="10"/>
        <v>840</v>
      </c>
      <c r="N76" s="10">
        <f t="shared" si="11"/>
        <v>3360</v>
      </c>
    </row>
    <row r="77" s="33" customFormat="1" ht="35" customHeight="1" spans="1:14">
      <c r="A77" s="47"/>
      <c r="B77" s="10"/>
      <c r="C77" s="10"/>
      <c r="D77" s="48" t="s">
        <v>179</v>
      </c>
      <c r="E77" s="56"/>
      <c r="F77" s="10"/>
      <c r="G77" s="10"/>
      <c r="H77" s="10"/>
      <c r="I77" s="10"/>
      <c r="J77" s="10"/>
      <c r="K77" s="10"/>
      <c r="L77" s="10"/>
      <c r="M77" s="10"/>
      <c r="N77" s="10"/>
    </row>
    <row r="78" s="33" customFormat="1" ht="33" customHeight="1" spans="1:14">
      <c r="A78" s="47">
        <v>38</v>
      </c>
      <c r="B78" s="10" t="s">
        <v>167</v>
      </c>
      <c r="C78" s="10" t="s">
        <v>262</v>
      </c>
      <c r="D78" s="56" t="s">
        <v>176</v>
      </c>
      <c r="E78" s="56" t="s">
        <v>124</v>
      </c>
      <c r="F78" s="10" t="s">
        <v>173</v>
      </c>
      <c r="G78" s="10">
        <v>5</v>
      </c>
      <c r="H78" s="10">
        <v>0.6</v>
      </c>
      <c r="I78" s="10" t="s">
        <v>178</v>
      </c>
      <c r="J78" s="10">
        <f>680*6</f>
        <v>4080</v>
      </c>
      <c r="K78" s="10">
        <f t="shared" si="8"/>
        <v>2040</v>
      </c>
      <c r="L78" s="10">
        <f t="shared" si="9"/>
        <v>1020</v>
      </c>
      <c r="M78" s="10">
        <f t="shared" si="10"/>
        <v>1020</v>
      </c>
      <c r="N78" s="10">
        <f t="shared" si="11"/>
        <v>4080</v>
      </c>
    </row>
    <row r="79" s="33" customFormat="1" ht="27" customHeight="1" spans="1:14">
      <c r="A79" s="47"/>
      <c r="B79" s="10"/>
      <c r="C79" s="10"/>
      <c r="D79" s="56" t="s">
        <v>186</v>
      </c>
      <c r="E79" s="56"/>
      <c r="F79" s="10"/>
      <c r="G79" s="10"/>
      <c r="H79" s="10"/>
      <c r="I79" s="10"/>
      <c r="J79" s="10"/>
      <c r="K79" s="10"/>
      <c r="L79" s="10"/>
      <c r="M79" s="10"/>
      <c r="N79" s="10"/>
    </row>
    <row r="80" s="33" customFormat="1" ht="25" customHeight="1" spans="1:14">
      <c r="A80" s="47">
        <v>39</v>
      </c>
      <c r="B80" s="11" t="s">
        <v>198</v>
      </c>
      <c r="C80" s="11" t="s">
        <v>263</v>
      </c>
      <c r="D80" s="51" t="s">
        <v>205</v>
      </c>
      <c r="E80" s="51" t="s">
        <v>206</v>
      </c>
      <c r="F80" s="10" t="s">
        <v>173</v>
      </c>
      <c r="G80" s="10">
        <v>9</v>
      </c>
      <c r="H80" s="10">
        <v>0.6</v>
      </c>
      <c r="I80" s="10" t="s">
        <v>193</v>
      </c>
      <c r="J80" s="10">
        <f>800*6</f>
        <v>4800</v>
      </c>
      <c r="K80" s="10">
        <f t="shared" si="8"/>
        <v>2400</v>
      </c>
      <c r="L80" s="10">
        <f t="shared" si="9"/>
        <v>1200</v>
      </c>
      <c r="M80" s="10">
        <f t="shared" si="10"/>
        <v>1200</v>
      </c>
      <c r="N80" s="10">
        <f t="shared" si="11"/>
        <v>4800</v>
      </c>
    </row>
    <row r="81" s="33" customFormat="1" ht="25" customHeight="1" spans="1:14">
      <c r="A81" s="47"/>
      <c r="B81" s="11"/>
      <c r="C81" s="11"/>
      <c r="D81" s="51" t="s">
        <v>207</v>
      </c>
      <c r="E81" s="51"/>
      <c r="F81" s="10"/>
      <c r="G81" s="10"/>
      <c r="H81" s="10"/>
      <c r="I81" s="10"/>
      <c r="J81" s="10"/>
      <c r="K81" s="10"/>
      <c r="L81" s="10"/>
      <c r="M81" s="10"/>
      <c r="N81" s="10"/>
    </row>
    <row r="82" s="33" customFormat="1" ht="25" customHeight="1" spans="1:14">
      <c r="A82" s="47">
        <v>40</v>
      </c>
      <c r="B82" s="10" t="s">
        <v>167</v>
      </c>
      <c r="C82" s="10" t="s">
        <v>264</v>
      </c>
      <c r="D82" s="48" t="s">
        <v>176</v>
      </c>
      <c r="E82" s="48" t="s">
        <v>226</v>
      </c>
      <c r="F82" s="20">
        <v>2025.1</v>
      </c>
      <c r="G82" s="49">
        <v>7</v>
      </c>
      <c r="H82" s="49">
        <v>0.6</v>
      </c>
      <c r="I82" s="10" t="s">
        <v>227</v>
      </c>
      <c r="J82" s="49">
        <f>760+800*5</f>
        <v>4760</v>
      </c>
      <c r="K82" s="49">
        <f t="shared" si="8"/>
        <v>2380</v>
      </c>
      <c r="L82" s="49">
        <f t="shared" si="9"/>
        <v>1190</v>
      </c>
      <c r="M82" s="49">
        <f t="shared" si="10"/>
        <v>1190</v>
      </c>
      <c r="N82" s="49">
        <f t="shared" si="11"/>
        <v>4760</v>
      </c>
    </row>
    <row r="83" s="33" customFormat="1" ht="25" customHeight="1" spans="1:14">
      <c r="A83" s="47"/>
      <c r="B83" s="10"/>
      <c r="C83" s="10"/>
      <c r="D83" s="48" t="s">
        <v>186</v>
      </c>
      <c r="E83" s="48"/>
      <c r="F83" s="10" t="s">
        <v>220</v>
      </c>
      <c r="G83" s="49">
        <v>8</v>
      </c>
      <c r="H83" s="49">
        <v>0.6</v>
      </c>
      <c r="I83" s="10" t="s">
        <v>193</v>
      </c>
      <c r="J83" s="49"/>
      <c r="K83" s="49"/>
      <c r="L83" s="49"/>
      <c r="M83" s="49"/>
      <c r="N83" s="49"/>
    </row>
    <row r="84" s="33" customFormat="1" ht="25" customHeight="1" spans="1:14">
      <c r="A84" s="47">
        <v>41</v>
      </c>
      <c r="B84" s="10" t="s">
        <v>167</v>
      </c>
      <c r="C84" s="10" t="s">
        <v>265</v>
      </c>
      <c r="D84" s="48" t="s">
        <v>209</v>
      </c>
      <c r="E84" s="48" t="s">
        <v>206</v>
      </c>
      <c r="F84" s="49" t="s">
        <v>173</v>
      </c>
      <c r="G84" s="10">
        <v>9</v>
      </c>
      <c r="H84" s="10">
        <v>0.4</v>
      </c>
      <c r="I84" s="10" t="s">
        <v>178</v>
      </c>
      <c r="J84" s="49">
        <f>680*6</f>
        <v>4080</v>
      </c>
      <c r="K84" s="49">
        <f t="shared" si="8"/>
        <v>2040</v>
      </c>
      <c r="L84" s="49">
        <f t="shared" si="9"/>
        <v>1020</v>
      </c>
      <c r="M84" s="49">
        <f t="shared" si="10"/>
        <v>1020</v>
      </c>
      <c r="N84" s="49">
        <f t="shared" si="11"/>
        <v>4080</v>
      </c>
    </row>
    <row r="85" s="33" customFormat="1" ht="25" customHeight="1" spans="1:14">
      <c r="A85" s="47"/>
      <c r="B85" s="10"/>
      <c r="C85" s="10"/>
      <c r="D85" s="48" t="s">
        <v>156</v>
      </c>
      <c r="E85" s="48"/>
      <c r="F85" s="49"/>
      <c r="G85" s="10"/>
      <c r="H85" s="10"/>
      <c r="I85" s="10"/>
      <c r="J85" s="49"/>
      <c r="K85" s="49"/>
      <c r="L85" s="49"/>
      <c r="M85" s="49"/>
      <c r="N85" s="49"/>
    </row>
    <row r="86" s="33" customFormat="1" ht="25" customHeight="1" spans="1:14">
      <c r="A86" s="47">
        <v>42</v>
      </c>
      <c r="B86" s="11" t="s">
        <v>198</v>
      </c>
      <c r="C86" s="11" t="s">
        <v>266</v>
      </c>
      <c r="D86" s="51" t="s">
        <v>205</v>
      </c>
      <c r="E86" s="48" t="s">
        <v>267</v>
      </c>
      <c r="F86" s="47" t="s">
        <v>154</v>
      </c>
      <c r="G86" s="47">
        <v>9</v>
      </c>
      <c r="H86" s="47">
        <v>0.6</v>
      </c>
      <c r="I86" s="47" t="s">
        <v>268</v>
      </c>
      <c r="J86" s="47">
        <f>800*6</f>
        <v>4800</v>
      </c>
      <c r="K86" s="47">
        <f t="shared" si="8"/>
        <v>2400</v>
      </c>
      <c r="L86" s="47">
        <f t="shared" si="9"/>
        <v>1200</v>
      </c>
      <c r="M86" s="47">
        <f t="shared" si="10"/>
        <v>1200</v>
      </c>
      <c r="N86" s="47">
        <f t="shared" si="11"/>
        <v>4800</v>
      </c>
    </row>
    <row r="87" s="33" customFormat="1" ht="25" customHeight="1" spans="1:14">
      <c r="A87" s="47"/>
      <c r="B87" s="11"/>
      <c r="C87" s="11"/>
      <c r="D87" s="51" t="s">
        <v>207</v>
      </c>
      <c r="E87" s="48"/>
      <c r="F87" s="47" t="s">
        <v>216</v>
      </c>
      <c r="G87" s="47">
        <v>10</v>
      </c>
      <c r="H87" s="47">
        <v>0.6</v>
      </c>
      <c r="I87" s="47" t="s">
        <v>268</v>
      </c>
      <c r="J87" s="47"/>
      <c r="K87" s="47"/>
      <c r="L87" s="47"/>
      <c r="M87" s="47"/>
      <c r="N87" s="47"/>
    </row>
    <row r="88" s="33" customFormat="1" ht="25" customHeight="1" spans="1:14">
      <c r="A88" s="47">
        <v>43</v>
      </c>
      <c r="B88" s="57" t="s">
        <v>167</v>
      </c>
      <c r="C88" s="10" t="s">
        <v>269</v>
      </c>
      <c r="D88" s="58" t="s">
        <v>176</v>
      </c>
      <c r="E88" s="58" t="s">
        <v>270</v>
      </c>
      <c r="F88" s="47" t="s">
        <v>173</v>
      </c>
      <c r="G88" s="47">
        <v>5</v>
      </c>
      <c r="H88" s="47">
        <v>0.4</v>
      </c>
      <c r="I88" s="47" t="s">
        <v>166</v>
      </c>
      <c r="J88" s="47">
        <f>520*6</f>
        <v>3120</v>
      </c>
      <c r="K88" s="47">
        <f t="shared" si="8"/>
        <v>1560</v>
      </c>
      <c r="L88" s="47">
        <f t="shared" si="9"/>
        <v>780</v>
      </c>
      <c r="M88" s="47">
        <f t="shared" si="10"/>
        <v>780</v>
      </c>
      <c r="N88" s="47">
        <f t="shared" si="11"/>
        <v>3120</v>
      </c>
    </row>
    <row r="89" s="33" customFormat="1" ht="25" customHeight="1" spans="1:14">
      <c r="A89" s="47"/>
      <c r="B89" s="57"/>
      <c r="C89" s="10"/>
      <c r="D89" s="48" t="s">
        <v>179</v>
      </c>
      <c r="E89" s="58"/>
      <c r="F89" s="47"/>
      <c r="G89" s="47"/>
      <c r="H89" s="47"/>
      <c r="I89" s="47"/>
      <c r="J89" s="47"/>
      <c r="K89" s="47"/>
      <c r="L89" s="47"/>
      <c r="M89" s="47"/>
      <c r="N89" s="47"/>
    </row>
    <row r="90" s="33" customFormat="1" ht="25" customHeight="1" spans="1:14">
      <c r="A90" s="47">
        <v>44</v>
      </c>
      <c r="B90" s="11" t="s">
        <v>198</v>
      </c>
      <c r="C90" s="11" t="s">
        <v>271</v>
      </c>
      <c r="D90" s="48" t="s">
        <v>211</v>
      </c>
      <c r="E90" s="12" t="s">
        <v>206</v>
      </c>
      <c r="F90" s="10" t="s">
        <v>173</v>
      </c>
      <c r="G90" s="10">
        <v>9</v>
      </c>
      <c r="H90" s="10">
        <v>0.6</v>
      </c>
      <c r="I90" s="10" t="s">
        <v>193</v>
      </c>
      <c r="J90" s="49">
        <f>800*6</f>
        <v>4800</v>
      </c>
      <c r="K90" s="49">
        <f t="shared" si="8"/>
        <v>2400</v>
      </c>
      <c r="L90" s="49">
        <f t="shared" si="9"/>
        <v>1200</v>
      </c>
      <c r="M90" s="49">
        <f t="shared" si="10"/>
        <v>1200</v>
      </c>
      <c r="N90" s="49">
        <f t="shared" si="11"/>
        <v>4800</v>
      </c>
    </row>
    <row r="91" s="33" customFormat="1" ht="25" customHeight="1" spans="1:14">
      <c r="A91" s="47">
        <v>45</v>
      </c>
      <c r="B91" s="10" t="s">
        <v>167</v>
      </c>
      <c r="C91" s="10" t="s">
        <v>272</v>
      </c>
      <c r="D91" s="48" t="s">
        <v>158</v>
      </c>
      <c r="E91" s="48" t="s">
        <v>273</v>
      </c>
      <c r="F91" s="10" t="s">
        <v>202</v>
      </c>
      <c r="G91" s="10">
        <v>7</v>
      </c>
      <c r="H91" s="10">
        <v>0.6</v>
      </c>
      <c r="I91" s="10" t="s">
        <v>227</v>
      </c>
      <c r="J91" s="10">
        <f>760*5</f>
        <v>3800</v>
      </c>
      <c r="K91" s="10">
        <f t="shared" si="8"/>
        <v>1900</v>
      </c>
      <c r="L91" s="10">
        <f t="shared" si="9"/>
        <v>950</v>
      </c>
      <c r="M91" s="10">
        <f t="shared" si="10"/>
        <v>950</v>
      </c>
      <c r="N91" s="10">
        <f t="shared" si="11"/>
        <v>3800</v>
      </c>
    </row>
    <row r="92" s="33" customFormat="1" ht="25" customHeight="1" spans="1:14">
      <c r="A92" s="47"/>
      <c r="B92" s="10"/>
      <c r="C92" s="10"/>
      <c r="D92" s="48" t="s">
        <v>274</v>
      </c>
      <c r="E92" s="48"/>
      <c r="F92" s="10" t="s">
        <v>216</v>
      </c>
      <c r="G92" s="10">
        <v>7</v>
      </c>
      <c r="H92" s="10">
        <v>0.6</v>
      </c>
      <c r="I92" s="10" t="s">
        <v>227</v>
      </c>
      <c r="J92" s="10"/>
      <c r="K92" s="10"/>
      <c r="L92" s="10"/>
      <c r="M92" s="10"/>
      <c r="N92" s="10"/>
    </row>
    <row r="93" s="33" customFormat="1" ht="25" customHeight="1" spans="1:14">
      <c r="A93" s="47">
        <v>46</v>
      </c>
      <c r="B93" s="10" t="s">
        <v>167</v>
      </c>
      <c r="C93" s="10" t="s">
        <v>275</v>
      </c>
      <c r="D93" s="48" t="s">
        <v>176</v>
      </c>
      <c r="E93" s="48" t="s">
        <v>276</v>
      </c>
      <c r="F93" s="10" t="s">
        <v>173</v>
      </c>
      <c r="G93" s="10">
        <v>10</v>
      </c>
      <c r="H93" s="10">
        <v>0.4</v>
      </c>
      <c r="I93" s="10" t="s">
        <v>277</v>
      </c>
      <c r="J93" s="10">
        <f>720*6</f>
        <v>4320</v>
      </c>
      <c r="K93" s="10">
        <f t="shared" si="8"/>
        <v>2160</v>
      </c>
      <c r="L93" s="10">
        <f t="shared" si="9"/>
        <v>1080</v>
      </c>
      <c r="M93" s="10">
        <f t="shared" si="10"/>
        <v>1080</v>
      </c>
      <c r="N93" s="10">
        <f t="shared" si="11"/>
        <v>4320</v>
      </c>
    </row>
    <row r="94" s="33" customFormat="1" ht="25" customHeight="1" spans="1:14">
      <c r="A94" s="47"/>
      <c r="B94" s="10"/>
      <c r="C94" s="10"/>
      <c r="D94" s="48" t="s">
        <v>179</v>
      </c>
      <c r="E94" s="48"/>
      <c r="F94" s="10"/>
      <c r="G94" s="10"/>
      <c r="H94" s="10"/>
      <c r="I94" s="10"/>
      <c r="J94" s="10"/>
      <c r="K94" s="10"/>
      <c r="L94" s="10"/>
      <c r="M94" s="10"/>
      <c r="N94" s="10"/>
    </row>
    <row r="95" s="33" customFormat="1" ht="25" customHeight="1" spans="1:14">
      <c r="A95" s="47">
        <v>47</v>
      </c>
      <c r="B95" s="47" t="s">
        <v>237</v>
      </c>
      <c r="C95" s="47" t="s">
        <v>278</v>
      </c>
      <c r="D95" s="51" t="s">
        <v>279</v>
      </c>
      <c r="E95" s="51" t="s">
        <v>234</v>
      </c>
      <c r="F95" s="59">
        <v>2025.1</v>
      </c>
      <c r="G95" s="49">
        <v>5</v>
      </c>
      <c r="H95" s="49">
        <v>0.4</v>
      </c>
      <c r="I95" s="49" t="s">
        <v>166</v>
      </c>
      <c r="J95" s="10">
        <f>520+560*5</f>
        <v>3320</v>
      </c>
      <c r="K95" s="10">
        <f t="shared" si="8"/>
        <v>1660</v>
      </c>
      <c r="L95" s="10">
        <f t="shared" si="9"/>
        <v>830</v>
      </c>
      <c r="M95" s="10">
        <f t="shared" si="10"/>
        <v>830</v>
      </c>
      <c r="N95" s="10">
        <f t="shared" si="11"/>
        <v>3320</v>
      </c>
    </row>
    <row r="96" s="33" customFormat="1" ht="25" customHeight="1" spans="1:14">
      <c r="A96" s="47"/>
      <c r="B96" s="47"/>
      <c r="C96" s="47"/>
      <c r="D96" s="51"/>
      <c r="E96" s="51"/>
      <c r="F96" s="49" t="s">
        <v>220</v>
      </c>
      <c r="G96" s="49">
        <v>6</v>
      </c>
      <c r="H96" s="49">
        <v>0.4</v>
      </c>
      <c r="I96" s="49" t="s">
        <v>280</v>
      </c>
      <c r="J96" s="10"/>
      <c r="K96" s="10"/>
      <c r="L96" s="10"/>
      <c r="M96" s="10"/>
      <c r="N96" s="10"/>
    </row>
    <row r="97" s="33" customFormat="1" ht="25" customHeight="1" spans="1:14">
      <c r="A97" s="47">
        <v>48</v>
      </c>
      <c r="B97" s="10" t="s">
        <v>167</v>
      </c>
      <c r="C97" s="10" t="s">
        <v>281</v>
      </c>
      <c r="D97" s="48" t="s">
        <v>176</v>
      </c>
      <c r="E97" s="48" t="s">
        <v>276</v>
      </c>
      <c r="F97" s="10" t="s">
        <v>173</v>
      </c>
      <c r="G97" s="10">
        <v>10</v>
      </c>
      <c r="H97" s="10">
        <v>0.4</v>
      </c>
      <c r="I97" s="10" t="s">
        <v>277</v>
      </c>
      <c r="J97" s="10">
        <f>720*6</f>
        <v>4320</v>
      </c>
      <c r="K97" s="10">
        <f t="shared" si="8"/>
        <v>2160</v>
      </c>
      <c r="L97" s="10">
        <f t="shared" si="9"/>
        <v>1080</v>
      </c>
      <c r="M97" s="10">
        <f t="shared" si="10"/>
        <v>1080</v>
      </c>
      <c r="N97" s="10">
        <f t="shared" si="11"/>
        <v>4320</v>
      </c>
    </row>
    <row r="98" s="33" customFormat="1" ht="25" customHeight="1" spans="1:14">
      <c r="A98" s="47"/>
      <c r="B98" s="10"/>
      <c r="C98" s="10"/>
      <c r="D98" s="48" t="s">
        <v>179</v>
      </c>
      <c r="E98" s="48"/>
      <c r="F98" s="10"/>
      <c r="G98" s="10"/>
      <c r="H98" s="10"/>
      <c r="I98" s="10"/>
      <c r="J98" s="10"/>
      <c r="K98" s="10"/>
      <c r="L98" s="10"/>
      <c r="M98" s="10"/>
      <c r="N98" s="10"/>
    </row>
    <row r="99" s="33" customFormat="1" ht="25" customHeight="1" spans="1:14">
      <c r="A99" s="47">
        <v>49</v>
      </c>
      <c r="B99" s="47" t="s">
        <v>237</v>
      </c>
      <c r="C99" s="47" t="s">
        <v>282</v>
      </c>
      <c r="D99" s="51" t="s">
        <v>283</v>
      </c>
      <c r="E99" s="51" t="s">
        <v>243</v>
      </c>
      <c r="F99" s="10" t="s">
        <v>170</v>
      </c>
      <c r="G99" s="10">
        <v>2</v>
      </c>
      <c r="H99" s="10">
        <v>0.2</v>
      </c>
      <c r="I99" s="10" t="s">
        <v>244</v>
      </c>
      <c r="J99" s="49">
        <f>240*4</f>
        <v>960</v>
      </c>
      <c r="K99" s="49">
        <f t="shared" si="8"/>
        <v>480</v>
      </c>
      <c r="L99" s="49">
        <f t="shared" si="9"/>
        <v>240</v>
      </c>
      <c r="M99" s="49">
        <f t="shared" si="10"/>
        <v>240</v>
      </c>
      <c r="N99" s="49">
        <f t="shared" si="11"/>
        <v>960</v>
      </c>
    </row>
    <row r="100" s="33" customFormat="1" ht="25" customHeight="1" spans="1:14">
      <c r="A100" s="47">
        <v>50</v>
      </c>
      <c r="B100" s="10" t="s">
        <v>167</v>
      </c>
      <c r="C100" s="10" t="s">
        <v>284</v>
      </c>
      <c r="D100" s="48" t="s">
        <v>176</v>
      </c>
      <c r="E100" s="48" t="s">
        <v>285</v>
      </c>
      <c r="F100" s="59">
        <v>2025.1</v>
      </c>
      <c r="G100" s="49">
        <v>8</v>
      </c>
      <c r="H100" s="49">
        <v>0.6</v>
      </c>
      <c r="I100" s="49" t="s">
        <v>268</v>
      </c>
      <c r="J100" s="49">
        <f>800*6</f>
        <v>4800</v>
      </c>
      <c r="K100" s="49">
        <f t="shared" si="8"/>
        <v>2400</v>
      </c>
      <c r="L100" s="49">
        <f t="shared" si="9"/>
        <v>1200</v>
      </c>
      <c r="M100" s="49">
        <f t="shared" si="10"/>
        <v>1200</v>
      </c>
      <c r="N100" s="49">
        <f t="shared" si="11"/>
        <v>4800</v>
      </c>
    </row>
    <row r="101" s="33" customFormat="1" ht="25" customHeight="1" spans="1:14">
      <c r="A101" s="47"/>
      <c r="B101" s="10"/>
      <c r="C101" s="10"/>
      <c r="D101" s="48" t="s">
        <v>186</v>
      </c>
      <c r="E101" s="48"/>
      <c r="F101" s="49" t="s">
        <v>220</v>
      </c>
      <c r="G101" s="49">
        <v>9</v>
      </c>
      <c r="H101" s="49">
        <v>0.6</v>
      </c>
      <c r="I101" s="49" t="s">
        <v>268</v>
      </c>
      <c r="J101" s="49"/>
      <c r="K101" s="49"/>
      <c r="L101" s="49"/>
      <c r="M101" s="49"/>
      <c r="N101" s="49"/>
    </row>
    <row r="102" s="33" customFormat="1" ht="25" customHeight="1" spans="1:14">
      <c r="A102" s="47">
        <v>51</v>
      </c>
      <c r="B102" s="10" t="s">
        <v>167</v>
      </c>
      <c r="C102" s="10" t="s">
        <v>286</v>
      </c>
      <c r="D102" s="48" t="s">
        <v>209</v>
      </c>
      <c r="E102" s="48" t="s">
        <v>206</v>
      </c>
      <c r="F102" s="49" t="s">
        <v>173</v>
      </c>
      <c r="G102" s="10">
        <v>9</v>
      </c>
      <c r="H102" s="10">
        <v>0.4</v>
      </c>
      <c r="I102" s="10" t="s">
        <v>178</v>
      </c>
      <c r="J102" s="49">
        <f>680*6</f>
        <v>4080</v>
      </c>
      <c r="K102" s="49">
        <f t="shared" ref="K102:K133" si="12">J102/2</f>
        <v>2040</v>
      </c>
      <c r="L102" s="49">
        <f t="shared" ref="L102:L133" si="13">J102/4</f>
        <v>1020</v>
      </c>
      <c r="M102" s="49">
        <f t="shared" ref="M102:M133" si="14">J102/4</f>
        <v>1020</v>
      </c>
      <c r="N102" s="49">
        <f t="shared" ref="N102:N133" si="15">K102+L102+M102</f>
        <v>4080</v>
      </c>
    </row>
    <row r="103" s="33" customFormat="1" ht="25" customHeight="1" spans="1:14">
      <c r="A103" s="47"/>
      <c r="B103" s="10"/>
      <c r="C103" s="10"/>
      <c r="D103" s="48" t="s">
        <v>156</v>
      </c>
      <c r="E103" s="48"/>
      <c r="F103" s="49"/>
      <c r="G103" s="10"/>
      <c r="H103" s="10"/>
      <c r="I103" s="10"/>
      <c r="J103" s="49"/>
      <c r="K103" s="49"/>
      <c r="L103" s="49"/>
      <c r="M103" s="49"/>
      <c r="N103" s="49"/>
    </row>
    <row r="104" s="33" customFormat="1" ht="25" customHeight="1" spans="1:14">
      <c r="A104" s="47">
        <v>52</v>
      </c>
      <c r="B104" s="10" t="s">
        <v>167</v>
      </c>
      <c r="C104" s="10" t="s">
        <v>287</v>
      </c>
      <c r="D104" s="48" t="s">
        <v>176</v>
      </c>
      <c r="E104" s="48" t="s">
        <v>206</v>
      </c>
      <c r="F104" s="10" t="s">
        <v>288</v>
      </c>
      <c r="G104" s="49">
        <v>9</v>
      </c>
      <c r="H104" s="49">
        <v>0.6</v>
      </c>
      <c r="I104" s="49" t="s">
        <v>268</v>
      </c>
      <c r="J104" s="49">
        <f>800*6</f>
        <v>4800</v>
      </c>
      <c r="K104" s="49">
        <f t="shared" si="12"/>
        <v>2400</v>
      </c>
      <c r="L104" s="49">
        <f t="shared" si="13"/>
        <v>1200</v>
      </c>
      <c r="M104" s="49">
        <f t="shared" si="14"/>
        <v>1200</v>
      </c>
      <c r="N104" s="49">
        <f t="shared" si="15"/>
        <v>4800</v>
      </c>
    </row>
    <row r="105" s="33" customFormat="1" ht="25" customHeight="1" spans="1:14">
      <c r="A105" s="47"/>
      <c r="B105" s="10"/>
      <c r="C105" s="10"/>
      <c r="D105" s="48" t="s">
        <v>186</v>
      </c>
      <c r="E105" s="48"/>
      <c r="F105" s="10"/>
      <c r="G105" s="49"/>
      <c r="H105" s="49"/>
      <c r="I105" s="49"/>
      <c r="J105" s="49"/>
      <c r="K105" s="49"/>
      <c r="L105" s="49"/>
      <c r="M105" s="49"/>
      <c r="N105" s="49"/>
    </row>
    <row r="106" s="33" customFormat="1" ht="25" customHeight="1" spans="1:14">
      <c r="A106" s="47">
        <v>53</v>
      </c>
      <c r="B106" s="10" t="s">
        <v>167</v>
      </c>
      <c r="C106" s="10" t="s">
        <v>289</v>
      </c>
      <c r="D106" s="48" t="s">
        <v>176</v>
      </c>
      <c r="E106" s="48" t="s">
        <v>253</v>
      </c>
      <c r="F106" s="10" t="s">
        <v>202</v>
      </c>
      <c r="G106" s="10">
        <v>9</v>
      </c>
      <c r="H106" s="10">
        <v>0.4</v>
      </c>
      <c r="I106" s="10" t="s">
        <v>178</v>
      </c>
      <c r="J106" s="10">
        <f>680*2+720*4</f>
        <v>4240</v>
      </c>
      <c r="K106" s="10">
        <f t="shared" si="12"/>
        <v>2120</v>
      </c>
      <c r="L106" s="10">
        <f t="shared" si="13"/>
        <v>1060</v>
      </c>
      <c r="M106" s="10">
        <f t="shared" si="14"/>
        <v>1060</v>
      </c>
      <c r="N106" s="10">
        <f t="shared" si="15"/>
        <v>4240</v>
      </c>
    </row>
    <row r="107" s="33" customFormat="1" ht="25" customHeight="1" spans="1:14">
      <c r="A107" s="47"/>
      <c r="B107" s="10"/>
      <c r="C107" s="10"/>
      <c r="D107" s="48" t="s">
        <v>179</v>
      </c>
      <c r="E107" s="48"/>
      <c r="F107" s="10" t="s">
        <v>170</v>
      </c>
      <c r="G107" s="10">
        <v>10</v>
      </c>
      <c r="H107" s="10">
        <v>0.4</v>
      </c>
      <c r="I107" s="10" t="s">
        <v>277</v>
      </c>
      <c r="J107" s="10"/>
      <c r="K107" s="10"/>
      <c r="L107" s="10"/>
      <c r="M107" s="10"/>
      <c r="N107" s="10"/>
    </row>
    <row r="108" s="33" customFormat="1" ht="25" customHeight="1" spans="1:14">
      <c r="A108" s="47">
        <v>54</v>
      </c>
      <c r="B108" s="10" t="s">
        <v>167</v>
      </c>
      <c r="C108" s="10" t="s">
        <v>290</v>
      </c>
      <c r="D108" s="48" t="s">
        <v>176</v>
      </c>
      <c r="E108" s="48" t="s">
        <v>285</v>
      </c>
      <c r="F108" s="20">
        <v>2025.1</v>
      </c>
      <c r="G108" s="49">
        <v>8</v>
      </c>
      <c r="H108" s="10">
        <v>0.6</v>
      </c>
      <c r="I108" s="10" t="s">
        <v>193</v>
      </c>
      <c r="J108" s="49">
        <f>800*6</f>
        <v>4800</v>
      </c>
      <c r="K108" s="49">
        <f t="shared" si="12"/>
        <v>2400</v>
      </c>
      <c r="L108" s="49">
        <f t="shared" si="13"/>
        <v>1200</v>
      </c>
      <c r="M108" s="49">
        <f t="shared" si="14"/>
        <v>1200</v>
      </c>
      <c r="N108" s="49">
        <f t="shared" si="15"/>
        <v>4800</v>
      </c>
    </row>
    <row r="109" s="33" customFormat="1" ht="25" customHeight="1" spans="1:14">
      <c r="A109" s="47"/>
      <c r="B109" s="10"/>
      <c r="C109" s="10"/>
      <c r="D109" s="48" t="s">
        <v>186</v>
      </c>
      <c r="E109" s="48"/>
      <c r="F109" s="10" t="s">
        <v>220</v>
      </c>
      <c r="G109" s="49">
        <v>9</v>
      </c>
      <c r="H109" s="10">
        <v>0.6</v>
      </c>
      <c r="I109" s="10" t="s">
        <v>193</v>
      </c>
      <c r="J109" s="49"/>
      <c r="K109" s="49"/>
      <c r="L109" s="49"/>
      <c r="M109" s="49"/>
      <c r="N109" s="49"/>
    </row>
    <row r="110" s="33" customFormat="1" ht="25" customHeight="1" spans="1:14">
      <c r="A110" s="47">
        <v>55</v>
      </c>
      <c r="B110" s="10" t="s">
        <v>167</v>
      </c>
      <c r="C110" s="10" t="s">
        <v>291</v>
      </c>
      <c r="D110" s="48" t="s">
        <v>176</v>
      </c>
      <c r="E110" s="48" t="s">
        <v>285</v>
      </c>
      <c r="F110" s="10" t="s">
        <v>202</v>
      </c>
      <c r="G110" s="49">
        <v>8</v>
      </c>
      <c r="H110" s="10">
        <v>0.6</v>
      </c>
      <c r="I110" s="10" t="s">
        <v>193</v>
      </c>
      <c r="J110" s="49">
        <f>800*6</f>
        <v>4800</v>
      </c>
      <c r="K110" s="49">
        <f t="shared" si="12"/>
        <v>2400</v>
      </c>
      <c r="L110" s="49">
        <f t="shared" si="13"/>
        <v>1200</v>
      </c>
      <c r="M110" s="49">
        <f t="shared" si="14"/>
        <v>1200</v>
      </c>
      <c r="N110" s="49">
        <f t="shared" si="15"/>
        <v>4800</v>
      </c>
    </row>
    <row r="111" s="33" customFormat="1" ht="25" customHeight="1" spans="1:14">
      <c r="A111" s="47"/>
      <c r="B111" s="10"/>
      <c r="C111" s="10"/>
      <c r="D111" s="48" t="s">
        <v>186</v>
      </c>
      <c r="E111" s="48"/>
      <c r="F111" s="10" t="s">
        <v>220</v>
      </c>
      <c r="G111" s="49">
        <v>9</v>
      </c>
      <c r="H111" s="10">
        <v>0.6</v>
      </c>
      <c r="I111" s="10" t="s">
        <v>193</v>
      </c>
      <c r="J111" s="49"/>
      <c r="K111" s="49"/>
      <c r="L111" s="49"/>
      <c r="M111" s="49"/>
      <c r="N111" s="49"/>
    </row>
    <row r="112" s="33" customFormat="1" ht="25" customHeight="1" spans="1:14">
      <c r="A112" s="47">
        <v>56</v>
      </c>
      <c r="B112" s="10" t="s">
        <v>167</v>
      </c>
      <c r="C112" s="10" t="s">
        <v>292</v>
      </c>
      <c r="D112" s="48" t="s">
        <v>176</v>
      </c>
      <c r="E112" s="48" t="s">
        <v>293</v>
      </c>
      <c r="F112" s="10" t="s">
        <v>173</v>
      </c>
      <c r="G112" s="10">
        <v>8</v>
      </c>
      <c r="H112" s="10">
        <v>0.6</v>
      </c>
      <c r="I112" s="10" t="s">
        <v>193</v>
      </c>
      <c r="J112" s="10">
        <f>800*6</f>
        <v>4800</v>
      </c>
      <c r="K112" s="10">
        <f t="shared" si="12"/>
        <v>2400</v>
      </c>
      <c r="L112" s="10">
        <f t="shared" si="13"/>
        <v>1200</v>
      </c>
      <c r="M112" s="10">
        <f t="shared" si="14"/>
        <v>1200</v>
      </c>
      <c r="N112" s="10">
        <f t="shared" si="15"/>
        <v>4800</v>
      </c>
    </row>
    <row r="113" s="33" customFormat="1" ht="25" customHeight="1" spans="1:14">
      <c r="A113" s="47"/>
      <c r="B113" s="10"/>
      <c r="C113" s="10"/>
      <c r="D113" s="48" t="s">
        <v>186</v>
      </c>
      <c r="E113" s="48"/>
      <c r="F113" s="10"/>
      <c r="G113" s="10"/>
      <c r="H113" s="10"/>
      <c r="I113" s="10"/>
      <c r="J113" s="10"/>
      <c r="K113" s="10"/>
      <c r="L113" s="10"/>
      <c r="M113" s="10"/>
      <c r="N113" s="10"/>
    </row>
    <row r="114" s="33" customFormat="1" ht="25" customHeight="1" spans="1:14">
      <c r="A114" s="47">
        <v>57</v>
      </c>
      <c r="B114" s="10" t="s">
        <v>167</v>
      </c>
      <c r="C114" s="10" t="s">
        <v>294</v>
      </c>
      <c r="D114" s="48" t="s">
        <v>229</v>
      </c>
      <c r="E114" s="48" t="s">
        <v>192</v>
      </c>
      <c r="F114" s="10" t="s">
        <v>173</v>
      </c>
      <c r="G114" s="10">
        <v>8</v>
      </c>
      <c r="H114" s="10">
        <v>0.4</v>
      </c>
      <c r="I114" s="10" t="s">
        <v>148</v>
      </c>
      <c r="J114" s="10">
        <f>640*6</f>
        <v>3840</v>
      </c>
      <c r="K114" s="10">
        <f t="shared" si="12"/>
        <v>1920</v>
      </c>
      <c r="L114" s="10">
        <f t="shared" si="13"/>
        <v>960</v>
      </c>
      <c r="M114" s="10">
        <f t="shared" si="14"/>
        <v>960</v>
      </c>
      <c r="N114" s="10">
        <f t="shared" si="15"/>
        <v>3840</v>
      </c>
    </row>
    <row r="115" s="33" customFormat="1" ht="25" customHeight="1" spans="1:14">
      <c r="A115" s="47">
        <v>58</v>
      </c>
      <c r="B115" s="10" t="s">
        <v>167</v>
      </c>
      <c r="C115" s="10" t="s">
        <v>295</v>
      </c>
      <c r="D115" s="48" t="s">
        <v>209</v>
      </c>
      <c r="E115" s="48" t="s">
        <v>296</v>
      </c>
      <c r="F115" s="10">
        <v>2025.11</v>
      </c>
      <c r="G115" s="10">
        <v>2</v>
      </c>
      <c r="H115" s="10">
        <v>0.2</v>
      </c>
      <c r="I115" s="10" t="s">
        <v>244</v>
      </c>
      <c r="J115" s="10">
        <f>240+280*3</f>
        <v>1080</v>
      </c>
      <c r="K115" s="10">
        <f t="shared" si="12"/>
        <v>540</v>
      </c>
      <c r="L115" s="10">
        <f t="shared" si="13"/>
        <v>270</v>
      </c>
      <c r="M115" s="10">
        <f t="shared" si="14"/>
        <v>270</v>
      </c>
      <c r="N115" s="10">
        <f t="shared" si="15"/>
        <v>1080</v>
      </c>
    </row>
    <row r="116" s="33" customFormat="1" ht="25" customHeight="1" spans="1:14">
      <c r="A116" s="47"/>
      <c r="B116" s="10"/>
      <c r="C116" s="10"/>
      <c r="D116" s="48"/>
      <c r="E116" s="48"/>
      <c r="F116" s="10" t="s">
        <v>297</v>
      </c>
      <c r="G116" s="10">
        <v>3</v>
      </c>
      <c r="H116" s="10">
        <v>0.2</v>
      </c>
      <c r="I116" s="10" t="s">
        <v>257</v>
      </c>
      <c r="J116" s="10"/>
      <c r="K116" s="10"/>
      <c r="L116" s="10"/>
      <c r="M116" s="10"/>
      <c r="N116" s="10"/>
    </row>
    <row r="117" s="33" customFormat="1" ht="25" customHeight="1" spans="1:14">
      <c r="A117" s="47"/>
      <c r="B117" s="10"/>
      <c r="C117" s="10"/>
      <c r="D117" s="48"/>
      <c r="E117" s="48"/>
      <c r="F117" s="10">
        <v>2026.03</v>
      </c>
      <c r="G117" s="10">
        <v>3</v>
      </c>
      <c r="H117" s="10">
        <v>0.2</v>
      </c>
      <c r="I117" s="10" t="s">
        <v>257</v>
      </c>
      <c r="J117" s="10"/>
      <c r="K117" s="10"/>
      <c r="L117" s="10"/>
      <c r="M117" s="10"/>
      <c r="N117" s="10"/>
    </row>
    <row r="118" s="33" customFormat="1" ht="25" customHeight="1" spans="1:14">
      <c r="A118" s="47">
        <v>59</v>
      </c>
      <c r="B118" s="10" t="s">
        <v>167</v>
      </c>
      <c r="C118" s="10" t="s">
        <v>298</v>
      </c>
      <c r="D118" s="48" t="s">
        <v>209</v>
      </c>
      <c r="E118" s="48" t="s">
        <v>299</v>
      </c>
      <c r="F118" s="10" t="s">
        <v>173</v>
      </c>
      <c r="G118" s="10">
        <v>4</v>
      </c>
      <c r="H118" s="10">
        <v>0.4</v>
      </c>
      <c r="I118" s="10" t="s">
        <v>183</v>
      </c>
      <c r="J118" s="10">
        <f>480*6</f>
        <v>2880</v>
      </c>
      <c r="K118" s="10">
        <f t="shared" si="12"/>
        <v>1440</v>
      </c>
      <c r="L118" s="10">
        <f t="shared" si="13"/>
        <v>720</v>
      </c>
      <c r="M118" s="10">
        <f t="shared" si="14"/>
        <v>720</v>
      </c>
      <c r="N118" s="10">
        <f t="shared" si="15"/>
        <v>2880</v>
      </c>
    </row>
    <row r="119" s="33" customFormat="1" ht="25" customHeight="1" spans="1:14">
      <c r="A119" s="47"/>
      <c r="B119" s="10"/>
      <c r="C119" s="10"/>
      <c r="D119" s="48" t="s">
        <v>156</v>
      </c>
      <c r="E119" s="48"/>
      <c r="F119" s="10"/>
      <c r="G119" s="10"/>
      <c r="H119" s="10"/>
      <c r="I119" s="10"/>
      <c r="J119" s="10"/>
      <c r="K119" s="10"/>
      <c r="L119" s="10"/>
      <c r="M119" s="10"/>
      <c r="N119" s="10"/>
    </row>
    <row r="120" s="35" customFormat="1" ht="25" customHeight="1" spans="1:14">
      <c r="A120" s="47">
        <v>60</v>
      </c>
      <c r="B120" s="10" t="s">
        <v>167</v>
      </c>
      <c r="C120" s="60" t="s">
        <v>300</v>
      </c>
      <c r="D120" s="61" t="s">
        <v>218</v>
      </c>
      <c r="E120" s="62" t="s">
        <v>301</v>
      </c>
      <c r="F120" s="10" t="s">
        <v>173</v>
      </c>
      <c r="G120" s="63">
        <v>4</v>
      </c>
      <c r="H120" s="63">
        <v>0.4</v>
      </c>
      <c r="I120" s="10" t="s">
        <v>183</v>
      </c>
      <c r="J120" s="63">
        <f>480*6</f>
        <v>2880</v>
      </c>
      <c r="K120" s="63">
        <f t="shared" si="12"/>
        <v>1440</v>
      </c>
      <c r="L120" s="63">
        <f t="shared" si="13"/>
        <v>720</v>
      </c>
      <c r="M120" s="63">
        <f t="shared" si="14"/>
        <v>720</v>
      </c>
      <c r="N120" s="63">
        <f t="shared" si="15"/>
        <v>2880</v>
      </c>
    </row>
    <row r="121" s="35" customFormat="1" ht="25" customHeight="1" spans="1:14">
      <c r="A121" s="47"/>
      <c r="B121" s="10"/>
      <c r="C121" s="60"/>
      <c r="D121" s="61" t="s">
        <v>302</v>
      </c>
      <c r="E121" s="62"/>
      <c r="F121" s="10"/>
      <c r="G121" s="63"/>
      <c r="H121" s="63"/>
      <c r="I121" s="10"/>
      <c r="J121" s="63"/>
      <c r="K121" s="63"/>
      <c r="L121" s="63"/>
      <c r="M121" s="63"/>
      <c r="N121" s="63"/>
    </row>
    <row r="122" s="33" customFormat="1" ht="25" customHeight="1" spans="1:14">
      <c r="A122" s="47">
        <v>61</v>
      </c>
      <c r="B122" s="10" t="s">
        <v>167</v>
      </c>
      <c r="C122" s="10" t="s">
        <v>303</v>
      </c>
      <c r="D122" s="48" t="s">
        <v>209</v>
      </c>
      <c r="E122" s="48" t="s">
        <v>210</v>
      </c>
      <c r="F122" s="10" t="s">
        <v>182</v>
      </c>
      <c r="G122" s="10">
        <v>10</v>
      </c>
      <c r="H122" s="10">
        <v>0.4</v>
      </c>
      <c r="I122" s="10" t="s">
        <v>277</v>
      </c>
      <c r="J122" s="10">
        <f>720*5</f>
        <v>3600</v>
      </c>
      <c r="K122" s="10">
        <f t="shared" si="12"/>
        <v>1800</v>
      </c>
      <c r="L122" s="10">
        <f t="shared" si="13"/>
        <v>900</v>
      </c>
      <c r="M122" s="10">
        <f t="shared" si="14"/>
        <v>900</v>
      </c>
      <c r="N122" s="10">
        <f t="shared" si="15"/>
        <v>3600</v>
      </c>
    </row>
    <row r="123" s="33" customFormat="1" ht="25" customHeight="1" spans="1:14">
      <c r="A123" s="47"/>
      <c r="B123" s="10"/>
      <c r="C123" s="10"/>
      <c r="D123" s="48" t="s">
        <v>156</v>
      </c>
      <c r="E123" s="48"/>
      <c r="F123" s="10"/>
      <c r="G123" s="10"/>
      <c r="H123" s="10"/>
      <c r="I123" s="10"/>
      <c r="J123" s="10"/>
      <c r="K123" s="10"/>
      <c r="L123" s="10"/>
      <c r="M123" s="10"/>
      <c r="N123" s="10"/>
    </row>
    <row r="124" s="33" customFormat="1" ht="25" customHeight="1" spans="1:14">
      <c r="A124" s="47">
        <v>62</v>
      </c>
      <c r="B124" s="10" t="s">
        <v>167</v>
      </c>
      <c r="C124" s="10" t="s">
        <v>304</v>
      </c>
      <c r="D124" s="48" t="s">
        <v>209</v>
      </c>
      <c r="E124" s="48" t="s">
        <v>206</v>
      </c>
      <c r="F124" s="10" t="s">
        <v>173</v>
      </c>
      <c r="G124" s="10">
        <v>9</v>
      </c>
      <c r="H124" s="10">
        <v>0.4</v>
      </c>
      <c r="I124" s="10" t="s">
        <v>178</v>
      </c>
      <c r="J124" s="10">
        <f>680*6</f>
        <v>4080</v>
      </c>
      <c r="K124" s="10">
        <f t="shared" si="12"/>
        <v>2040</v>
      </c>
      <c r="L124" s="10">
        <f t="shared" si="13"/>
        <v>1020</v>
      </c>
      <c r="M124" s="10">
        <f t="shared" si="14"/>
        <v>1020</v>
      </c>
      <c r="N124" s="10">
        <f t="shared" si="15"/>
        <v>4080</v>
      </c>
    </row>
    <row r="125" s="33" customFormat="1" ht="25" customHeight="1" spans="1:14">
      <c r="A125" s="47"/>
      <c r="B125" s="10"/>
      <c r="C125" s="10"/>
      <c r="D125" s="48" t="s">
        <v>156</v>
      </c>
      <c r="E125" s="48"/>
      <c r="F125" s="10"/>
      <c r="G125" s="10"/>
      <c r="H125" s="10"/>
      <c r="I125" s="10"/>
      <c r="J125" s="10"/>
      <c r="K125" s="10"/>
      <c r="L125" s="10"/>
      <c r="M125" s="10"/>
      <c r="N125" s="10"/>
    </row>
    <row r="126" s="33" customFormat="1" ht="25" customHeight="1" spans="1:14">
      <c r="A126" s="47">
        <v>63</v>
      </c>
      <c r="B126" s="10" t="s">
        <v>167</v>
      </c>
      <c r="C126" s="10" t="s">
        <v>305</v>
      </c>
      <c r="D126" s="48" t="s">
        <v>176</v>
      </c>
      <c r="E126" s="48" t="s">
        <v>285</v>
      </c>
      <c r="F126" s="20">
        <v>2025.1</v>
      </c>
      <c r="G126" s="10">
        <v>8</v>
      </c>
      <c r="H126" s="10">
        <v>0.4</v>
      </c>
      <c r="I126" s="10" t="s">
        <v>148</v>
      </c>
      <c r="J126" s="49">
        <f>640+680*5</f>
        <v>4040</v>
      </c>
      <c r="K126" s="49">
        <f t="shared" si="12"/>
        <v>2020</v>
      </c>
      <c r="L126" s="49">
        <f t="shared" si="13"/>
        <v>1010</v>
      </c>
      <c r="M126" s="49">
        <f t="shared" si="14"/>
        <v>1010</v>
      </c>
      <c r="N126" s="49">
        <f t="shared" si="15"/>
        <v>4040</v>
      </c>
    </row>
    <row r="127" s="33" customFormat="1" ht="25" customHeight="1" spans="1:14">
      <c r="A127" s="47"/>
      <c r="B127" s="10"/>
      <c r="C127" s="10"/>
      <c r="D127" s="48" t="s">
        <v>179</v>
      </c>
      <c r="E127" s="48"/>
      <c r="F127" s="10" t="s">
        <v>220</v>
      </c>
      <c r="G127" s="10">
        <v>9</v>
      </c>
      <c r="H127" s="10">
        <v>0.4</v>
      </c>
      <c r="I127" s="10" t="s">
        <v>178</v>
      </c>
      <c r="J127" s="49"/>
      <c r="K127" s="49"/>
      <c r="L127" s="49"/>
      <c r="M127" s="49"/>
      <c r="N127" s="49"/>
    </row>
    <row r="128" s="33" customFormat="1" ht="25" customHeight="1" spans="1:14">
      <c r="A128" s="47">
        <v>64</v>
      </c>
      <c r="B128" s="10" t="s">
        <v>167</v>
      </c>
      <c r="C128" s="10" t="s">
        <v>306</v>
      </c>
      <c r="D128" s="48" t="s">
        <v>158</v>
      </c>
      <c r="E128" s="48" t="s">
        <v>307</v>
      </c>
      <c r="F128" s="10" t="s">
        <v>173</v>
      </c>
      <c r="G128" s="10">
        <v>2</v>
      </c>
      <c r="H128" s="10">
        <v>0.6</v>
      </c>
      <c r="I128" s="10" t="s">
        <v>190</v>
      </c>
      <c r="J128" s="10">
        <f>560*6</f>
        <v>3360</v>
      </c>
      <c r="K128" s="10">
        <f t="shared" si="12"/>
        <v>1680</v>
      </c>
      <c r="L128" s="10">
        <f t="shared" si="13"/>
        <v>840</v>
      </c>
      <c r="M128" s="10">
        <f t="shared" si="14"/>
        <v>840</v>
      </c>
      <c r="N128" s="10">
        <f t="shared" si="15"/>
        <v>3360</v>
      </c>
    </row>
    <row r="129" s="33" customFormat="1" ht="25" customHeight="1" spans="1:14">
      <c r="A129" s="47"/>
      <c r="B129" s="10"/>
      <c r="C129" s="10"/>
      <c r="D129" s="48" t="s">
        <v>308</v>
      </c>
      <c r="E129" s="48"/>
      <c r="F129" s="10"/>
      <c r="G129" s="10"/>
      <c r="H129" s="10"/>
      <c r="I129" s="10"/>
      <c r="J129" s="10"/>
      <c r="K129" s="10"/>
      <c r="L129" s="10"/>
      <c r="M129" s="10"/>
      <c r="N129" s="10"/>
    </row>
    <row r="130" s="33" customFormat="1" ht="25" customHeight="1" spans="1:14">
      <c r="A130" s="47">
        <v>65</v>
      </c>
      <c r="B130" s="10" t="s">
        <v>167</v>
      </c>
      <c r="C130" s="10" t="s">
        <v>309</v>
      </c>
      <c r="D130" s="48" t="s">
        <v>152</v>
      </c>
      <c r="E130" s="48" t="s">
        <v>169</v>
      </c>
      <c r="F130" s="10" t="s">
        <v>202</v>
      </c>
      <c r="G130" s="10">
        <v>7</v>
      </c>
      <c r="H130" s="10">
        <v>0.4</v>
      </c>
      <c r="I130" s="10" t="s">
        <v>155</v>
      </c>
      <c r="J130" s="49">
        <f>600*2+640*4</f>
        <v>3760</v>
      </c>
      <c r="K130" s="49">
        <f t="shared" si="12"/>
        <v>1880</v>
      </c>
      <c r="L130" s="49">
        <f t="shared" si="13"/>
        <v>940</v>
      </c>
      <c r="M130" s="49">
        <f t="shared" si="14"/>
        <v>940</v>
      </c>
      <c r="N130" s="49">
        <f t="shared" si="15"/>
        <v>3760</v>
      </c>
    </row>
    <row r="131" s="33" customFormat="1" ht="33" customHeight="1" spans="1:14">
      <c r="A131" s="47"/>
      <c r="B131" s="10"/>
      <c r="C131" s="10"/>
      <c r="D131" s="48"/>
      <c r="E131" s="48"/>
      <c r="F131" s="10" t="s">
        <v>170</v>
      </c>
      <c r="G131" s="10">
        <v>8</v>
      </c>
      <c r="H131" s="10">
        <v>0.4</v>
      </c>
      <c r="I131" s="10" t="s">
        <v>148</v>
      </c>
      <c r="J131" s="49"/>
      <c r="K131" s="49"/>
      <c r="L131" s="49"/>
      <c r="M131" s="49"/>
      <c r="N131" s="49"/>
    </row>
    <row r="132" s="33" customFormat="1" ht="25" customHeight="1" spans="1:14">
      <c r="A132" s="47">
        <v>66</v>
      </c>
      <c r="B132" s="10" t="s">
        <v>167</v>
      </c>
      <c r="C132" s="10" t="s">
        <v>310</v>
      </c>
      <c r="D132" s="48" t="s">
        <v>176</v>
      </c>
      <c r="E132" s="51" t="s">
        <v>206</v>
      </c>
      <c r="F132" s="47" t="s">
        <v>173</v>
      </c>
      <c r="G132" s="47">
        <v>9</v>
      </c>
      <c r="H132" s="47">
        <v>0.6</v>
      </c>
      <c r="I132" s="47" t="s">
        <v>268</v>
      </c>
      <c r="J132" s="47">
        <f>800*6</f>
        <v>4800</v>
      </c>
      <c r="K132" s="47">
        <f t="shared" si="12"/>
        <v>2400</v>
      </c>
      <c r="L132" s="47">
        <f t="shared" si="13"/>
        <v>1200</v>
      </c>
      <c r="M132" s="47">
        <f t="shared" si="14"/>
        <v>1200</v>
      </c>
      <c r="N132" s="47">
        <f t="shared" si="15"/>
        <v>4800</v>
      </c>
    </row>
    <row r="133" s="33" customFormat="1" ht="30" customHeight="1" spans="1:14">
      <c r="A133" s="47"/>
      <c r="B133" s="10"/>
      <c r="C133" s="10"/>
      <c r="D133" s="48" t="s">
        <v>186</v>
      </c>
      <c r="E133" s="51"/>
      <c r="F133" s="47"/>
      <c r="G133" s="47"/>
      <c r="H133" s="47"/>
      <c r="I133" s="47"/>
      <c r="J133" s="47"/>
      <c r="K133" s="47"/>
      <c r="L133" s="47"/>
      <c r="M133" s="47"/>
      <c r="N133" s="47"/>
    </row>
    <row r="134" s="36" customFormat="1" ht="30" customHeight="1" spans="1:14">
      <c r="A134" s="47">
        <v>67</v>
      </c>
      <c r="B134" s="10" t="s">
        <v>311</v>
      </c>
      <c r="C134" s="10" t="s">
        <v>312</v>
      </c>
      <c r="D134" s="48" t="s">
        <v>156</v>
      </c>
      <c r="E134" s="48" t="s">
        <v>163</v>
      </c>
      <c r="F134" s="10" t="s">
        <v>164</v>
      </c>
      <c r="G134" s="10">
        <v>4</v>
      </c>
      <c r="H134" s="10">
        <v>0.4</v>
      </c>
      <c r="I134" s="10" t="s">
        <v>183</v>
      </c>
      <c r="J134" s="10">
        <f>480*4</f>
        <v>1920</v>
      </c>
      <c r="K134" s="10">
        <f>J134/2</f>
        <v>960</v>
      </c>
      <c r="L134" s="10">
        <f>J134/4</f>
        <v>480</v>
      </c>
      <c r="M134" s="10">
        <f>J134/4</f>
        <v>480</v>
      </c>
      <c r="N134" s="10">
        <f>K134+L134+M134</f>
        <v>1920</v>
      </c>
    </row>
    <row r="135" s="36" customFormat="1" ht="25" customHeight="1" spans="1:14">
      <c r="A135" s="47">
        <v>68</v>
      </c>
      <c r="B135" s="10" t="s">
        <v>311</v>
      </c>
      <c r="C135" s="10" t="s">
        <v>313</v>
      </c>
      <c r="D135" s="48" t="s">
        <v>209</v>
      </c>
      <c r="E135" s="48" t="s">
        <v>214</v>
      </c>
      <c r="F135" s="10" t="s">
        <v>216</v>
      </c>
      <c r="G135" s="10">
        <v>3</v>
      </c>
      <c r="H135" s="10">
        <v>0.2</v>
      </c>
      <c r="I135" s="10" t="s">
        <v>257</v>
      </c>
      <c r="J135" s="10">
        <f>280*3</f>
        <v>840</v>
      </c>
      <c r="K135" s="10">
        <f>J135/2</f>
        <v>420</v>
      </c>
      <c r="L135" s="10">
        <f>J135/4</f>
        <v>210</v>
      </c>
      <c r="M135" s="10">
        <f>J135/4</f>
        <v>210</v>
      </c>
      <c r="N135" s="10">
        <f>K135+L135+M135</f>
        <v>840</v>
      </c>
    </row>
    <row r="136" s="33" customFormat="1" ht="25" customHeight="1" spans="1:14">
      <c r="A136" s="50" t="s">
        <v>314</v>
      </c>
      <c r="B136" s="50"/>
      <c r="C136" s="50"/>
      <c r="D136" s="50"/>
      <c r="E136" s="50"/>
      <c r="F136" s="50"/>
      <c r="G136" s="50"/>
      <c r="H136" s="50"/>
      <c r="I136" s="50"/>
      <c r="J136" s="70">
        <f>SUM(J8:J135)</f>
        <v>237360</v>
      </c>
      <c r="K136" s="70">
        <f>SUM(K8:K135)</f>
        <v>118680</v>
      </c>
      <c r="L136" s="70">
        <f>SUM(L8:L135)</f>
        <v>59340</v>
      </c>
      <c r="M136" s="70">
        <f>SUM(M8:M135)</f>
        <v>59340</v>
      </c>
      <c r="N136" s="70">
        <f>SUM(N8:N135)</f>
        <v>237360</v>
      </c>
    </row>
    <row r="137" s="33" customFormat="1" ht="25" customHeight="1" spans="1:14">
      <c r="A137" s="47">
        <v>69</v>
      </c>
      <c r="B137" s="10" t="s">
        <v>315</v>
      </c>
      <c r="C137" s="10" t="s">
        <v>316</v>
      </c>
      <c r="D137" s="48" t="s">
        <v>158</v>
      </c>
      <c r="E137" s="48" t="s">
        <v>317</v>
      </c>
      <c r="F137" s="49" t="s">
        <v>202</v>
      </c>
      <c r="G137" s="49">
        <v>2</v>
      </c>
      <c r="H137" s="49">
        <v>0.4</v>
      </c>
      <c r="I137" s="49" t="s">
        <v>318</v>
      </c>
      <c r="J137" s="49">
        <f>400*2+440*4</f>
        <v>2560</v>
      </c>
      <c r="K137" s="49">
        <f t="shared" ref="K137:K166" si="16">J137/2</f>
        <v>1280</v>
      </c>
      <c r="L137" s="49">
        <f t="shared" ref="L137:L166" si="17">J137/4</f>
        <v>640</v>
      </c>
      <c r="M137" s="49">
        <f t="shared" ref="M137:M166" si="18">J137/4</f>
        <v>640</v>
      </c>
      <c r="N137" s="49">
        <f t="shared" ref="N137:N166" si="19">K137+L137+M137</f>
        <v>2560</v>
      </c>
    </row>
    <row r="138" s="33" customFormat="1" ht="25" customHeight="1" spans="1:14">
      <c r="A138" s="47"/>
      <c r="B138" s="10"/>
      <c r="C138" s="10"/>
      <c r="D138" s="51" t="s">
        <v>203</v>
      </c>
      <c r="E138" s="48"/>
      <c r="F138" s="49" t="s">
        <v>170</v>
      </c>
      <c r="G138" s="49">
        <v>3</v>
      </c>
      <c r="H138" s="49">
        <v>0.4</v>
      </c>
      <c r="I138" s="49" t="s">
        <v>319</v>
      </c>
      <c r="J138" s="49"/>
      <c r="K138" s="49"/>
      <c r="L138" s="49"/>
      <c r="M138" s="49"/>
      <c r="N138" s="49"/>
    </row>
    <row r="139" s="33" customFormat="1" ht="25" customHeight="1" spans="1:14">
      <c r="A139" s="47">
        <v>70</v>
      </c>
      <c r="B139" s="10" t="s">
        <v>315</v>
      </c>
      <c r="C139" s="10" t="s">
        <v>320</v>
      </c>
      <c r="D139" s="48" t="s">
        <v>176</v>
      </c>
      <c r="E139" s="48" t="s">
        <v>321</v>
      </c>
      <c r="F139" s="10" t="s">
        <v>173</v>
      </c>
      <c r="G139" s="10">
        <v>12</v>
      </c>
      <c r="H139" s="10">
        <v>0.6</v>
      </c>
      <c r="I139" s="10" t="s">
        <v>193</v>
      </c>
      <c r="J139" s="10">
        <f>800*6</f>
        <v>4800</v>
      </c>
      <c r="K139" s="10">
        <f t="shared" si="16"/>
        <v>2400</v>
      </c>
      <c r="L139" s="10">
        <f t="shared" si="17"/>
        <v>1200</v>
      </c>
      <c r="M139" s="10">
        <f t="shared" si="18"/>
        <v>1200</v>
      </c>
      <c r="N139" s="10">
        <f t="shared" si="19"/>
        <v>4800</v>
      </c>
    </row>
    <row r="140" s="33" customFormat="1" ht="25" customHeight="1" spans="1:14">
      <c r="A140" s="47"/>
      <c r="B140" s="10"/>
      <c r="C140" s="10"/>
      <c r="D140" s="48" t="s">
        <v>186</v>
      </c>
      <c r="E140" s="48"/>
      <c r="F140" s="10"/>
      <c r="G140" s="10"/>
      <c r="H140" s="10"/>
      <c r="I140" s="10"/>
      <c r="J140" s="10"/>
      <c r="K140" s="10"/>
      <c r="L140" s="10"/>
      <c r="M140" s="10"/>
      <c r="N140" s="10"/>
    </row>
    <row r="141" s="33" customFormat="1" ht="25" customHeight="1" spans="1:14">
      <c r="A141" s="47">
        <v>71</v>
      </c>
      <c r="B141" s="10" t="s">
        <v>315</v>
      </c>
      <c r="C141" s="10" t="s">
        <v>322</v>
      </c>
      <c r="D141" s="64" t="s">
        <v>323</v>
      </c>
      <c r="E141" s="48" t="s">
        <v>324</v>
      </c>
      <c r="F141" s="49" t="s">
        <v>173</v>
      </c>
      <c r="G141" s="10">
        <v>7</v>
      </c>
      <c r="H141" s="10">
        <v>0.4</v>
      </c>
      <c r="I141" s="10" t="s">
        <v>155</v>
      </c>
      <c r="J141" s="10">
        <f>600*6</f>
        <v>3600</v>
      </c>
      <c r="K141" s="10">
        <f t="shared" si="16"/>
        <v>1800</v>
      </c>
      <c r="L141" s="10">
        <f t="shared" si="17"/>
        <v>900</v>
      </c>
      <c r="M141" s="10">
        <f t="shared" si="18"/>
        <v>900</v>
      </c>
      <c r="N141" s="10">
        <f t="shared" si="19"/>
        <v>3600</v>
      </c>
    </row>
    <row r="142" s="33" customFormat="1" ht="25" customHeight="1" spans="1:14">
      <c r="A142" s="47">
        <v>72</v>
      </c>
      <c r="B142" s="10" t="s">
        <v>315</v>
      </c>
      <c r="C142" s="10" t="s">
        <v>325</v>
      </c>
      <c r="D142" s="58" t="s">
        <v>176</v>
      </c>
      <c r="E142" s="48" t="s">
        <v>326</v>
      </c>
      <c r="F142" s="49" t="s">
        <v>173</v>
      </c>
      <c r="G142" s="49">
        <v>6</v>
      </c>
      <c r="H142" s="49">
        <v>0.4</v>
      </c>
      <c r="I142" s="49" t="s">
        <v>280</v>
      </c>
      <c r="J142" s="49">
        <f>560*6</f>
        <v>3360</v>
      </c>
      <c r="K142" s="49">
        <f t="shared" si="16"/>
        <v>1680</v>
      </c>
      <c r="L142" s="49">
        <f t="shared" si="17"/>
        <v>840</v>
      </c>
      <c r="M142" s="49">
        <f t="shared" si="18"/>
        <v>840</v>
      </c>
      <c r="N142" s="49">
        <f t="shared" si="19"/>
        <v>3360</v>
      </c>
    </row>
    <row r="143" s="33" customFormat="1" ht="25" customHeight="1" spans="1:14">
      <c r="A143" s="47"/>
      <c r="B143" s="10"/>
      <c r="C143" s="10"/>
      <c r="D143" s="58" t="s">
        <v>327</v>
      </c>
      <c r="E143" s="48"/>
      <c r="F143" s="49"/>
      <c r="G143" s="49"/>
      <c r="H143" s="49"/>
      <c r="I143" s="49"/>
      <c r="J143" s="49"/>
      <c r="K143" s="49"/>
      <c r="L143" s="49"/>
      <c r="M143" s="49"/>
      <c r="N143" s="49"/>
    </row>
    <row r="144" s="33" customFormat="1" ht="25" customHeight="1" spans="1:14">
      <c r="A144" s="47">
        <v>73</v>
      </c>
      <c r="B144" s="10" t="s">
        <v>315</v>
      </c>
      <c r="C144" s="10" t="s">
        <v>328</v>
      </c>
      <c r="D144" s="48" t="s">
        <v>158</v>
      </c>
      <c r="E144" s="48" t="s">
        <v>329</v>
      </c>
      <c r="F144" s="10" t="s">
        <v>330</v>
      </c>
      <c r="G144" s="49">
        <v>2</v>
      </c>
      <c r="H144" s="49">
        <v>0.4</v>
      </c>
      <c r="I144" s="49" t="s">
        <v>318</v>
      </c>
      <c r="J144" s="49">
        <f>400*6</f>
        <v>2400</v>
      </c>
      <c r="K144" s="49">
        <f t="shared" si="16"/>
        <v>1200</v>
      </c>
      <c r="L144" s="49">
        <f t="shared" si="17"/>
        <v>600</v>
      </c>
      <c r="M144" s="49">
        <f t="shared" si="18"/>
        <v>600</v>
      </c>
      <c r="N144" s="49">
        <f t="shared" si="19"/>
        <v>2400</v>
      </c>
    </row>
    <row r="145" s="33" customFormat="1" ht="25" customHeight="1" spans="1:14">
      <c r="A145" s="47"/>
      <c r="B145" s="10"/>
      <c r="C145" s="10"/>
      <c r="D145" s="48" t="s">
        <v>235</v>
      </c>
      <c r="E145" s="48"/>
      <c r="F145" s="10"/>
      <c r="G145" s="49"/>
      <c r="H145" s="49"/>
      <c r="I145" s="49"/>
      <c r="J145" s="49"/>
      <c r="K145" s="49"/>
      <c r="L145" s="49"/>
      <c r="M145" s="49"/>
      <c r="N145" s="49"/>
    </row>
    <row r="146" s="33" customFormat="1" ht="25" customHeight="1" spans="1:14">
      <c r="A146" s="47">
        <v>74</v>
      </c>
      <c r="B146" s="10" t="s">
        <v>315</v>
      </c>
      <c r="C146" s="10" t="s">
        <v>331</v>
      </c>
      <c r="D146" s="48" t="s">
        <v>158</v>
      </c>
      <c r="E146" s="48" t="s">
        <v>234</v>
      </c>
      <c r="F146" s="59">
        <v>2025.1</v>
      </c>
      <c r="G146" s="49">
        <v>5</v>
      </c>
      <c r="H146" s="49">
        <v>0.4</v>
      </c>
      <c r="I146" s="10" t="s">
        <v>160</v>
      </c>
      <c r="J146" s="10">
        <f>520+560*5</f>
        <v>3320</v>
      </c>
      <c r="K146" s="10">
        <f t="shared" si="16"/>
        <v>1660</v>
      </c>
      <c r="L146" s="10">
        <f t="shared" si="17"/>
        <v>830</v>
      </c>
      <c r="M146" s="10">
        <f t="shared" si="18"/>
        <v>830</v>
      </c>
      <c r="N146" s="10">
        <f t="shared" si="19"/>
        <v>3320</v>
      </c>
    </row>
    <row r="147" s="33" customFormat="1" ht="25" customHeight="1" spans="1:14">
      <c r="A147" s="47"/>
      <c r="B147" s="10"/>
      <c r="C147" s="10"/>
      <c r="D147" s="48" t="s">
        <v>235</v>
      </c>
      <c r="E147" s="48"/>
      <c r="F147" s="49" t="s">
        <v>220</v>
      </c>
      <c r="G147" s="49">
        <v>6</v>
      </c>
      <c r="H147" s="49">
        <v>0.4</v>
      </c>
      <c r="I147" s="10" t="s">
        <v>190</v>
      </c>
      <c r="J147" s="10"/>
      <c r="K147" s="10"/>
      <c r="L147" s="10"/>
      <c r="M147" s="10"/>
      <c r="N147" s="10"/>
    </row>
    <row r="148" s="33" customFormat="1" ht="25" customHeight="1" spans="1:14">
      <c r="A148" s="47">
        <v>75</v>
      </c>
      <c r="B148" s="11" t="s">
        <v>332</v>
      </c>
      <c r="C148" s="11" t="s">
        <v>333</v>
      </c>
      <c r="D148" s="48" t="s">
        <v>176</v>
      </c>
      <c r="E148" s="48" t="s">
        <v>334</v>
      </c>
      <c r="F148" s="49" t="s">
        <v>202</v>
      </c>
      <c r="G148" s="49">
        <v>10</v>
      </c>
      <c r="H148" s="49">
        <v>0.4</v>
      </c>
      <c r="I148" s="49" t="s">
        <v>335</v>
      </c>
      <c r="J148" s="49">
        <f>720*2+760*4</f>
        <v>4480</v>
      </c>
      <c r="K148" s="49">
        <f t="shared" si="16"/>
        <v>2240</v>
      </c>
      <c r="L148" s="49">
        <f t="shared" si="17"/>
        <v>1120</v>
      </c>
      <c r="M148" s="49">
        <f t="shared" si="18"/>
        <v>1120</v>
      </c>
      <c r="N148" s="49">
        <f t="shared" si="19"/>
        <v>4480</v>
      </c>
    </row>
    <row r="149" s="33" customFormat="1" ht="25" customHeight="1" spans="1:14">
      <c r="A149" s="47"/>
      <c r="B149" s="11"/>
      <c r="C149" s="11"/>
      <c r="D149" s="48" t="s">
        <v>179</v>
      </c>
      <c r="E149" s="48"/>
      <c r="F149" s="49" t="s">
        <v>170</v>
      </c>
      <c r="G149" s="49">
        <v>11</v>
      </c>
      <c r="H149" s="49">
        <v>0.4</v>
      </c>
      <c r="I149" s="49" t="s">
        <v>336</v>
      </c>
      <c r="J149" s="49"/>
      <c r="K149" s="49"/>
      <c r="L149" s="49"/>
      <c r="M149" s="49"/>
      <c r="N149" s="49"/>
    </row>
    <row r="150" s="33" customFormat="1" ht="25" customHeight="1" spans="1:14">
      <c r="A150" s="47">
        <v>76</v>
      </c>
      <c r="B150" s="10" t="s">
        <v>315</v>
      </c>
      <c r="C150" s="10" t="s">
        <v>337</v>
      </c>
      <c r="D150" s="48" t="s">
        <v>176</v>
      </c>
      <c r="E150" s="48" t="s">
        <v>338</v>
      </c>
      <c r="F150" s="20">
        <v>2025.1</v>
      </c>
      <c r="G150" s="10">
        <v>11</v>
      </c>
      <c r="H150" s="10">
        <v>0.4</v>
      </c>
      <c r="I150" s="10" t="s">
        <v>227</v>
      </c>
      <c r="J150" s="10">
        <f>760+800</f>
        <v>1560</v>
      </c>
      <c r="K150" s="10">
        <f t="shared" si="16"/>
        <v>780</v>
      </c>
      <c r="L150" s="10">
        <f t="shared" si="17"/>
        <v>390</v>
      </c>
      <c r="M150" s="10">
        <f t="shared" si="18"/>
        <v>390</v>
      </c>
      <c r="N150" s="10">
        <f t="shared" si="19"/>
        <v>1560</v>
      </c>
    </row>
    <row r="151" s="33" customFormat="1" ht="25" customHeight="1" spans="1:14">
      <c r="A151" s="47"/>
      <c r="B151" s="10"/>
      <c r="C151" s="10"/>
      <c r="D151" s="48" t="s">
        <v>327</v>
      </c>
      <c r="E151" s="48"/>
      <c r="F151" s="10">
        <v>2025.11</v>
      </c>
      <c r="G151" s="10">
        <v>12</v>
      </c>
      <c r="H151" s="49">
        <v>0.4</v>
      </c>
      <c r="I151" s="10" t="s">
        <v>193</v>
      </c>
      <c r="J151" s="10"/>
      <c r="K151" s="10"/>
      <c r="L151" s="10"/>
      <c r="M151" s="10"/>
      <c r="N151" s="10"/>
    </row>
    <row r="152" s="33" customFormat="1" ht="25" customHeight="1" spans="1:14">
      <c r="A152" s="47">
        <v>77</v>
      </c>
      <c r="B152" s="57" t="s">
        <v>315</v>
      </c>
      <c r="C152" s="57" t="s">
        <v>339</v>
      </c>
      <c r="D152" s="58" t="s">
        <v>176</v>
      </c>
      <c r="E152" s="48" t="s">
        <v>326</v>
      </c>
      <c r="F152" s="10" t="s">
        <v>173</v>
      </c>
      <c r="G152" s="10">
        <v>6</v>
      </c>
      <c r="H152" s="10">
        <v>0.4</v>
      </c>
      <c r="I152" s="10" t="s">
        <v>190</v>
      </c>
      <c r="J152" s="10">
        <f>560*6</f>
        <v>3360</v>
      </c>
      <c r="K152" s="10">
        <f>J152/2</f>
        <v>1680</v>
      </c>
      <c r="L152" s="10">
        <f>J152/4</f>
        <v>840</v>
      </c>
      <c r="M152" s="10">
        <f>J152/4</f>
        <v>840</v>
      </c>
      <c r="N152" s="10">
        <f>K152+L152+M152</f>
        <v>3360</v>
      </c>
    </row>
    <row r="153" s="33" customFormat="1" ht="25" customHeight="1" spans="1:14">
      <c r="A153" s="47"/>
      <c r="B153" s="57"/>
      <c r="C153" s="57"/>
      <c r="D153" s="58" t="s">
        <v>327</v>
      </c>
      <c r="E153" s="48"/>
      <c r="F153" s="10"/>
      <c r="G153" s="10"/>
      <c r="H153" s="10"/>
      <c r="I153" s="10"/>
      <c r="J153" s="10"/>
      <c r="K153" s="10"/>
      <c r="L153" s="10"/>
      <c r="M153" s="10"/>
      <c r="N153" s="10"/>
    </row>
    <row r="154" s="33" customFormat="1" ht="25" customHeight="1" spans="1:14">
      <c r="A154" s="47">
        <v>78</v>
      </c>
      <c r="B154" s="10" t="s">
        <v>315</v>
      </c>
      <c r="C154" s="10" t="s">
        <v>340</v>
      </c>
      <c r="D154" s="48" t="s">
        <v>145</v>
      </c>
      <c r="E154" s="48" t="s">
        <v>329</v>
      </c>
      <c r="F154" s="10" t="s">
        <v>220</v>
      </c>
      <c r="G154" s="10">
        <v>2</v>
      </c>
      <c r="H154" s="10" t="s">
        <v>341</v>
      </c>
      <c r="I154" s="10" t="s">
        <v>190</v>
      </c>
      <c r="J154" s="10">
        <f>560*5</f>
        <v>2800</v>
      </c>
      <c r="K154" s="10">
        <f>J154/2</f>
        <v>1400</v>
      </c>
      <c r="L154" s="10">
        <f>J154/4</f>
        <v>700</v>
      </c>
      <c r="M154" s="10">
        <f>J154/4</f>
        <v>700</v>
      </c>
      <c r="N154" s="10">
        <f>K154+L154+M154</f>
        <v>2800</v>
      </c>
    </row>
    <row r="155" s="33" customFormat="1" ht="25" customHeight="1" spans="1:14">
      <c r="A155" s="50" t="s">
        <v>342</v>
      </c>
      <c r="B155" s="50"/>
      <c r="C155" s="50"/>
      <c r="D155" s="50"/>
      <c r="E155" s="50"/>
      <c r="F155" s="50"/>
      <c r="G155" s="50"/>
      <c r="H155" s="50"/>
      <c r="I155" s="50"/>
      <c r="J155" s="50">
        <f>SUM(J137:J154)</f>
        <v>32240</v>
      </c>
      <c r="K155" s="50">
        <f>SUM(K137:K154)</f>
        <v>16120</v>
      </c>
      <c r="L155" s="50">
        <f>SUM(L137:L154)</f>
        <v>8060</v>
      </c>
      <c r="M155" s="50">
        <f>SUM(M137:M154)</f>
        <v>8060</v>
      </c>
      <c r="N155" s="50">
        <f>SUM(N137:N154)</f>
        <v>32240</v>
      </c>
    </row>
    <row r="156" s="33" customFormat="1" ht="25" customHeight="1" spans="1:14">
      <c r="A156" s="47">
        <v>79</v>
      </c>
      <c r="B156" s="47" t="s">
        <v>343</v>
      </c>
      <c r="C156" s="47" t="s">
        <v>344</v>
      </c>
      <c r="D156" s="51" t="s">
        <v>283</v>
      </c>
      <c r="E156" s="51" t="s">
        <v>324</v>
      </c>
      <c r="F156" s="10" t="s">
        <v>164</v>
      </c>
      <c r="G156" s="47">
        <v>7</v>
      </c>
      <c r="H156" s="47">
        <v>0.2</v>
      </c>
      <c r="I156" s="47" t="s">
        <v>319</v>
      </c>
      <c r="J156" s="47">
        <f>440*4</f>
        <v>1760</v>
      </c>
      <c r="K156" s="47">
        <f>J156/2</f>
        <v>880</v>
      </c>
      <c r="L156" s="47">
        <f>J156/4</f>
        <v>440</v>
      </c>
      <c r="M156" s="47">
        <f>J156/4</f>
        <v>440</v>
      </c>
      <c r="N156" s="47">
        <f>K156+L156+M156</f>
        <v>1760</v>
      </c>
    </row>
    <row r="157" s="33" customFormat="1" ht="25" customHeight="1" spans="1:14">
      <c r="A157" s="47">
        <v>80</v>
      </c>
      <c r="B157" s="10" t="s">
        <v>345</v>
      </c>
      <c r="C157" s="10" t="s">
        <v>346</v>
      </c>
      <c r="D157" s="48" t="s">
        <v>158</v>
      </c>
      <c r="E157" s="48" t="s">
        <v>347</v>
      </c>
      <c r="F157" s="10" t="s">
        <v>173</v>
      </c>
      <c r="G157" s="10">
        <v>5</v>
      </c>
      <c r="H157" s="10">
        <v>0.6</v>
      </c>
      <c r="I157" s="10" t="s">
        <v>178</v>
      </c>
      <c r="J157" s="10">
        <f>680*6</f>
        <v>4080</v>
      </c>
      <c r="K157" s="10">
        <f>J157/2</f>
        <v>2040</v>
      </c>
      <c r="L157" s="10">
        <f>J157/4</f>
        <v>1020</v>
      </c>
      <c r="M157" s="10">
        <f>J157/4</f>
        <v>1020</v>
      </c>
      <c r="N157" s="10">
        <f>K157+L157+M157</f>
        <v>4080</v>
      </c>
    </row>
    <row r="158" s="33" customFormat="1" ht="25" customHeight="1" spans="1:14">
      <c r="A158" s="47"/>
      <c r="B158" s="10"/>
      <c r="C158" s="10"/>
      <c r="D158" s="48" t="s">
        <v>274</v>
      </c>
      <c r="E158" s="48"/>
      <c r="F158" s="10"/>
      <c r="G158" s="10"/>
      <c r="H158" s="10"/>
      <c r="I158" s="10"/>
      <c r="J158" s="10"/>
      <c r="K158" s="10"/>
      <c r="L158" s="10"/>
      <c r="M158" s="10"/>
      <c r="N158" s="10"/>
    </row>
    <row r="159" s="33" customFormat="1" ht="25" customHeight="1" spans="1:14">
      <c r="A159" s="47">
        <v>81</v>
      </c>
      <c r="B159" s="10" t="s">
        <v>345</v>
      </c>
      <c r="C159" s="10" t="s">
        <v>348</v>
      </c>
      <c r="D159" s="48" t="s">
        <v>209</v>
      </c>
      <c r="E159" s="48" t="s">
        <v>349</v>
      </c>
      <c r="F159" s="10" t="s">
        <v>154</v>
      </c>
      <c r="G159" s="10">
        <v>6</v>
      </c>
      <c r="H159" s="10">
        <v>0.6</v>
      </c>
      <c r="I159" s="10" t="s">
        <v>277</v>
      </c>
      <c r="J159" s="10">
        <f>720*3+760*3</f>
        <v>4440</v>
      </c>
      <c r="K159" s="10">
        <f>J159/2</f>
        <v>2220</v>
      </c>
      <c r="L159" s="10">
        <f>J159/4</f>
        <v>1110</v>
      </c>
      <c r="M159" s="10">
        <f>J159/4</f>
        <v>1110</v>
      </c>
      <c r="N159" s="10">
        <f>K159+L159+M159</f>
        <v>4440</v>
      </c>
    </row>
    <row r="160" s="33" customFormat="1" ht="25" customHeight="1" spans="1:14">
      <c r="A160" s="47"/>
      <c r="B160" s="10"/>
      <c r="C160" s="10"/>
      <c r="D160" s="48" t="s">
        <v>211</v>
      </c>
      <c r="E160" s="48"/>
      <c r="F160" s="10" t="s">
        <v>216</v>
      </c>
      <c r="G160" s="10">
        <v>7</v>
      </c>
      <c r="H160" s="10">
        <v>0.6</v>
      </c>
      <c r="I160" s="10" t="s">
        <v>227</v>
      </c>
      <c r="J160" s="10"/>
      <c r="K160" s="10"/>
      <c r="L160" s="10"/>
      <c r="M160" s="10"/>
      <c r="N160" s="10"/>
    </row>
    <row r="161" s="33" customFormat="1" ht="25" customHeight="1" spans="1:14">
      <c r="A161" s="47">
        <v>82</v>
      </c>
      <c r="B161" s="65" t="s">
        <v>345</v>
      </c>
      <c r="C161" s="65" t="s">
        <v>350</v>
      </c>
      <c r="D161" s="48" t="s">
        <v>188</v>
      </c>
      <c r="E161" s="66" t="s">
        <v>351</v>
      </c>
      <c r="F161" s="10" t="s">
        <v>173</v>
      </c>
      <c r="G161" s="10">
        <v>5</v>
      </c>
      <c r="H161" s="10">
        <v>0.6</v>
      </c>
      <c r="I161" s="10" t="s">
        <v>178</v>
      </c>
      <c r="J161" s="10">
        <f>680*6</f>
        <v>4080</v>
      </c>
      <c r="K161" s="10">
        <f>J161/2</f>
        <v>2040</v>
      </c>
      <c r="L161" s="10">
        <f>J161/4</f>
        <v>1020</v>
      </c>
      <c r="M161" s="10">
        <f>J161/4</f>
        <v>1020</v>
      </c>
      <c r="N161" s="10">
        <f>K161+L161+M161</f>
        <v>4080</v>
      </c>
    </row>
    <row r="162" s="33" customFormat="1" ht="25" customHeight="1" spans="1:14">
      <c r="A162" s="47"/>
      <c r="B162" s="65"/>
      <c r="C162" s="65"/>
      <c r="D162" s="56" t="s">
        <v>211</v>
      </c>
      <c r="E162" s="66"/>
      <c r="F162" s="10"/>
      <c r="G162" s="10"/>
      <c r="H162" s="10"/>
      <c r="I162" s="10"/>
      <c r="J162" s="10"/>
      <c r="K162" s="10"/>
      <c r="L162" s="10"/>
      <c r="M162" s="10"/>
      <c r="N162" s="10"/>
    </row>
    <row r="163" s="33" customFormat="1" ht="25" customHeight="1" spans="1:14">
      <c r="A163" s="47">
        <v>83</v>
      </c>
      <c r="B163" s="47" t="s">
        <v>352</v>
      </c>
      <c r="C163" s="47" t="s">
        <v>353</v>
      </c>
      <c r="D163" s="51" t="s">
        <v>283</v>
      </c>
      <c r="E163" s="51" t="s">
        <v>299</v>
      </c>
      <c r="F163" s="10" t="s">
        <v>173</v>
      </c>
      <c r="G163" s="47">
        <v>4</v>
      </c>
      <c r="H163" s="47">
        <v>0.2</v>
      </c>
      <c r="I163" s="47" t="s">
        <v>354</v>
      </c>
      <c r="J163" s="47">
        <f>320*6</f>
        <v>1920</v>
      </c>
      <c r="K163" s="47">
        <f>J163/2</f>
        <v>960</v>
      </c>
      <c r="L163" s="47">
        <f>J163/4</f>
        <v>480</v>
      </c>
      <c r="M163" s="47">
        <f>J163/4</f>
        <v>480</v>
      </c>
      <c r="N163" s="47">
        <f>K163+L163+M163</f>
        <v>1920</v>
      </c>
    </row>
    <row r="164" s="33" customFormat="1" ht="25" customHeight="1" spans="1:14">
      <c r="A164" s="50" t="s">
        <v>355</v>
      </c>
      <c r="B164" s="50"/>
      <c r="C164" s="50"/>
      <c r="D164" s="50"/>
      <c r="E164" s="50"/>
      <c r="F164" s="50"/>
      <c r="G164" s="50"/>
      <c r="H164" s="50"/>
      <c r="I164" s="50"/>
      <c r="J164" s="13">
        <f>SUM(J156:J163)</f>
        <v>16280</v>
      </c>
      <c r="K164" s="13">
        <f>SUM(K156:K163)</f>
        <v>8140</v>
      </c>
      <c r="L164" s="13">
        <f>SUM(L156:L163)</f>
        <v>4070</v>
      </c>
      <c r="M164" s="13">
        <f>SUM(M156:M163)</f>
        <v>4070</v>
      </c>
      <c r="N164" s="13">
        <f>SUM(N156:N163)</f>
        <v>16280</v>
      </c>
    </row>
    <row r="165" s="33" customFormat="1" ht="25" customHeight="1" spans="1:14">
      <c r="A165" s="47">
        <v>84</v>
      </c>
      <c r="B165" s="10" t="s">
        <v>356</v>
      </c>
      <c r="C165" s="10" t="s">
        <v>357</v>
      </c>
      <c r="D165" s="48" t="s">
        <v>156</v>
      </c>
      <c r="E165" s="48" t="s">
        <v>163</v>
      </c>
      <c r="F165" s="10" t="s">
        <v>164</v>
      </c>
      <c r="G165" s="10">
        <v>4</v>
      </c>
      <c r="H165" s="10">
        <v>0.6</v>
      </c>
      <c r="I165" s="10" t="s">
        <v>148</v>
      </c>
      <c r="J165" s="10">
        <f>640*4+680*2</f>
        <v>3920</v>
      </c>
      <c r="K165" s="10">
        <f>J165/2</f>
        <v>1960</v>
      </c>
      <c r="L165" s="10">
        <f>J165/4</f>
        <v>980</v>
      </c>
      <c r="M165" s="10">
        <f>J165/4</f>
        <v>980</v>
      </c>
      <c r="N165" s="10">
        <f>K165+L165+M165</f>
        <v>3920</v>
      </c>
    </row>
    <row r="166" s="33" customFormat="1" ht="25" customHeight="1" spans="1:14">
      <c r="A166" s="47"/>
      <c r="B166" s="10"/>
      <c r="C166" s="10"/>
      <c r="D166" s="48" t="s">
        <v>211</v>
      </c>
      <c r="E166" s="48"/>
      <c r="F166" s="10" t="s">
        <v>232</v>
      </c>
      <c r="G166" s="10">
        <v>5</v>
      </c>
      <c r="H166" s="10">
        <v>0.6</v>
      </c>
      <c r="I166" s="10" t="s">
        <v>178</v>
      </c>
      <c r="J166" s="10"/>
      <c r="K166" s="10"/>
      <c r="L166" s="10"/>
      <c r="M166" s="10"/>
      <c r="N166" s="10"/>
    </row>
    <row r="167" s="33" customFormat="1" ht="25" customHeight="1" spans="1:14">
      <c r="A167" s="47">
        <v>85</v>
      </c>
      <c r="B167" s="10" t="s">
        <v>356</v>
      </c>
      <c r="C167" s="10" t="s">
        <v>358</v>
      </c>
      <c r="D167" s="48" t="s">
        <v>209</v>
      </c>
      <c r="E167" s="48" t="s">
        <v>224</v>
      </c>
      <c r="F167" s="20">
        <v>2025.1</v>
      </c>
      <c r="G167" s="49">
        <v>9</v>
      </c>
      <c r="H167" s="49">
        <v>0.6</v>
      </c>
      <c r="I167" s="49" t="s">
        <v>268</v>
      </c>
      <c r="J167" s="49">
        <f>800*6</f>
        <v>4800</v>
      </c>
      <c r="K167" s="49">
        <f>J167/2</f>
        <v>2400</v>
      </c>
      <c r="L167" s="49">
        <f>J167/4</f>
        <v>1200</v>
      </c>
      <c r="M167" s="49">
        <f>J167/4</f>
        <v>1200</v>
      </c>
      <c r="N167" s="49">
        <f>K167+L167+M167</f>
        <v>4800</v>
      </c>
    </row>
    <row r="168" s="33" customFormat="1" ht="25" customHeight="1" spans="1:14">
      <c r="A168" s="47"/>
      <c r="B168" s="10"/>
      <c r="C168" s="10"/>
      <c r="D168" s="48" t="s">
        <v>211</v>
      </c>
      <c r="E168" s="48"/>
      <c r="F168" s="10" t="s">
        <v>220</v>
      </c>
      <c r="G168" s="49">
        <v>10</v>
      </c>
      <c r="H168" s="49">
        <v>0.6</v>
      </c>
      <c r="I168" s="49" t="s">
        <v>268</v>
      </c>
      <c r="J168" s="49"/>
      <c r="K168" s="49"/>
      <c r="L168" s="49"/>
      <c r="M168" s="49"/>
      <c r="N168" s="49"/>
    </row>
    <row r="169" s="33" customFormat="1" ht="25" customHeight="1" spans="1:14">
      <c r="A169" s="47">
        <v>86</v>
      </c>
      <c r="B169" s="10" t="s">
        <v>356</v>
      </c>
      <c r="C169" s="10" t="s">
        <v>359</v>
      </c>
      <c r="D169" s="48" t="s">
        <v>323</v>
      </c>
      <c r="E169" s="48" t="s">
        <v>324</v>
      </c>
      <c r="F169" s="10" t="s">
        <v>173</v>
      </c>
      <c r="G169" s="10">
        <v>7</v>
      </c>
      <c r="H169" s="10">
        <v>0.8</v>
      </c>
      <c r="I169" s="10" t="s">
        <v>193</v>
      </c>
      <c r="J169" s="49">
        <f>800*6</f>
        <v>4800</v>
      </c>
      <c r="K169" s="49">
        <f>J169/2</f>
        <v>2400</v>
      </c>
      <c r="L169" s="49">
        <f>J169/4</f>
        <v>1200</v>
      </c>
      <c r="M169" s="49">
        <f>J169/4</f>
        <v>1200</v>
      </c>
      <c r="N169" s="49">
        <f>K169+L169+M169</f>
        <v>4800</v>
      </c>
    </row>
    <row r="170" s="33" customFormat="1" ht="25" customHeight="1" spans="1:14">
      <c r="A170" s="47"/>
      <c r="B170" s="10"/>
      <c r="C170" s="10"/>
      <c r="D170" s="48" t="s">
        <v>360</v>
      </c>
      <c r="E170" s="48"/>
      <c r="F170" s="10"/>
      <c r="G170" s="10"/>
      <c r="H170" s="10"/>
      <c r="I170" s="10"/>
      <c r="J170" s="49"/>
      <c r="K170" s="49"/>
      <c r="L170" s="49"/>
      <c r="M170" s="49"/>
      <c r="N170" s="49"/>
    </row>
    <row r="171" s="33" customFormat="1" ht="25" customHeight="1" spans="1:14">
      <c r="A171" s="47">
        <v>87</v>
      </c>
      <c r="B171" s="47" t="s">
        <v>361</v>
      </c>
      <c r="C171" s="47" t="s">
        <v>362</v>
      </c>
      <c r="D171" s="51" t="s">
        <v>283</v>
      </c>
      <c r="E171" s="51" t="s">
        <v>363</v>
      </c>
      <c r="F171" s="47" t="s">
        <v>173</v>
      </c>
      <c r="G171" s="47">
        <v>7</v>
      </c>
      <c r="H171" s="47">
        <v>0.6</v>
      </c>
      <c r="I171" s="47" t="s">
        <v>336</v>
      </c>
      <c r="J171" s="47">
        <f>760*6</f>
        <v>4560</v>
      </c>
      <c r="K171" s="47">
        <f>J171/2</f>
        <v>2280</v>
      </c>
      <c r="L171" s="47">
        <f>J171/4</f>
        <v>1140</v>
      </c>
      <c r="M171" s="47">
        <f>J171/4</f>
        <v>1140</v>
      </c>
      <c r="N171" s="47">
        <f>K171+L171+M171</f>
        <v>4560</v>
      </c>
    </row>
    <row r="172" s="33" customFormat="1" ht="25" customHeight="1" spans="1:14">
      <c r="A172" s="47"/>
      <c r="B172" s="47"/>
      <c r="C172" s="47"/>
      <c r="D172" s="51" t="s">
        <v>364</v>
      </c>
      <c r="E172" s="51"/>
      <c r="F172" s="47"/>
      <c r="G172" s="47"/>
      <c r="H172" s="47"/>
      <c r="I172" s="47"/>
      <c r="J172" s="47"/>
      <c r="K172" s="47"/>
      <c r="L172" s="47"/>
      <c r="M172" s="47"/>
      <c r="N172" s="47"/>
    </row>
    <row r="173" s="37" customFormat="1" ht="25" customHeight="1" spans="1:14">
      <c r="A173" s="67" t="s">
        <v>57</v>
      </c>
      <c r="B173" s="50"/>
      <c r="C173" s="50"/>
      <c r="D173" s="50"/>
      <c r="E173" s="50"/>
      <c r="F173" s="50"/>
      <c r="G173" s="50"/>
      <c r="H173" s="50"/>
      <c r="I173" s="50"/>
      <c r="J173" s="71">
        <f>SUM(J165:J172)</f>
        <v>18080</v>
      </c>
      <c r="K173" s="71">
        <f>SUM(K165:K172)</f>
        <v>9040</v>
      </c>
      <c r="L173" s="71">
        <f>SUM(L165:L172)</f>
        <v>4520</v>
      </c>
      <c r="M173" s="71">
        <f>SUM(M165:M172)</f>
        <v>4520</v>
      </c>
      <c r="N173" s="71">
        <f>SUM(N165:N172)</f>
        <v>18080</v>
      </c>
    </row>
    <row r="174" s="37" customFormat="1" ht="25" customHeight="1" spans="1:14">
      <c r="A174" s="68" t="s">
        <v>79</v>
      </c>
      <c r="B174" s="68"/>
      <c r="C174" s="68"/>
      <c r="D174" s="68"/>
      <c r="E174" s="68"/>
      <c r="F174" s="68"/>
      <c r="G174" s="68"/>
      <c r="H174" s="68"/>
      <c r="I174" s="68"/>
      <c r="J174" s="72">
        <f>J7+J136+J155+J164+J173</f>
        <v>305920</v>
      </c>
      <c r="K174" s="72">
        <f>K7+K136+K155+K164+K173</f>
        <v>152960</v>
      </c>
      <c r="L174" s="72">
        <f>L7+L136+L155+L164+L173</f>
        <v>76480</v>
      </c>
      <c r="M174" s="72">
        <f>M7+M136+M155+M164+M173</f>
        <v>76480</v>
      </c>
      <c r="N174" s="72">
        <f>N7+N136+N155+N164+N173</f>
        <v>305920</v>
      </c>
    </row>
    <row r="175" ht="15.75" spans="1:10">
      <c r="A175" s="69" t="s">
        <v>80</v>
      </c>
      <c r="B175" s="69"/>
      <c r="C175" s="69"/>
      <c r="D175" s="69"/>
      <c r="E175" s="69"/>
      <c r="F175" s="69"/>
      <c r="G175" s="69"/>
      <c r="H175" s="69"/>
      <c r="I175" s="69"/>
      <c r="J175" s="69"/>
    </row>
  </sheetData>
  <mergeCells count="882">
    <mergeCell ref="A1:N1"/>
    <mergeCell ref="A2:N2"/>
    <mergeCell ref="L3:M3"/>
    <mergeCell ref="A7:I7"/>
    <mergeCell ref="A136:I136"/>
    <mergeCell ref="A155:I155"/>
    <mergeCell ref="A164:I164"/>
    <mergeCell ref="A173:I173"/>
    <mergeCell ref="A174:I174"/>
    <mergeCell ref="A175:J175"/>
    <mergeCell ref="A3:A4"/>
    <mergeCell ref="A5:A6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9:A60"/>
    <mergeCell ref="A61:A62"/>
    <mergeCell ref="A63:A64"/>
    <mergeCell ref="A65:A66"/>
    <mergeCell ref="A67:A68"/>
    <mergeCell ref="A69:A70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1:A92"/>
    <mergeCell ref="A93:A94"/>
    <mergeCell ref="A95:A96"/>
    <mergeCell ref="A97:A98"/>
    <mergeCell ref="A100:A101"/>
    <mergeCell ref="A102:A103"/>
    <mergeCell ref="A104:A105"/>
    <mergeCell ref="A106:A107"/>
    <mergeCell ref="A108:A109"/>
    <mergeCell ref="A110:A111"/>
    <mergeCell ref="A112:A113"/>
    <mergeCell ref="A115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7:A138"/>
    <mergeCell ref="A139:A140"/>
    <mergeCell ref="A142:A143"/>
    <mergeCell ref="A144:A145"/>
    <mergeCell ref="A146:A147"/>
    <mergeCell ref="A148:A149"/>
    <mergeCell ref="A150:A151"/>
    <mergeCell ref="A152:A153"/>
    <mergeCell ref="A157:A158"/>
    <mergeCell ref="A159:A160"/>
    <mergeCell ref="A161:A162"/>
    <mergeCell ref="A165:A166"/>
    <mergeCell ref="A167:A168"/>
    <mergeCell ref="A169:A170"/>
    <mergeCell ref="A171:A172"/>
    <mergeCell ref="B3:B4"/>
    <mergeCell ref="B5:B6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9:B60"/>
    <mergeCell ref="B61:B62"/>
    <mergeCell ref="B63:B64"/>
    <mergeCell ref="B65:B66"/>
    <mergeCell ref="B67:B68"/>
    <mergeCell ref="B69:B70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1:B92"/>
    <mergeCell ref="B93:B94"/>
    <mergeCell ref="B95:B96"/>
    <mergeCell ref="B97:B98"/>
    <mergeCell ref="B100:B101"/>
    <mergeCell ref="B102:B103"/>
    <mergeCell ref="B104:B105"/>
    <mergeCell ref="B106:B107"/>
    <mergeCell ref="B108:B109"/>
    <mergeCell ref="B110:B111"/>
    <mergeCell ref="B112:B113"/>
    <mergeCell ref="B115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7:B138"/>
    <mergeCell ref="B139:B140"/>
    <mergeCell ref="B142:B143"/>
    <mergeCell ref="B144:B145"/>
    <mergeCell ref="B146:B147"/>
    <mergeCell ref="B148:B149"/>
    <mergeCell ref="B150:B151"/>
    <mergeCell ref="B152:B153"/>
    <mergeCell ref="B157:B158"/>
    <mergeCell ref="B159:B160"/>
    <mergeCell ref="B161:B162"/>
    <mergeCell ref="B165:B166"/>
    <mergeCell ref="B167:B168"/>
    <mergeCell ref="B169:B170"/>
    <mergeCell ref="B171:B172"/>
    <mergeCell ref="C3:C4"/>
    <mergeCell ref="C5:C6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9:C60"/>
    <mergeCell ref="C61:C62"/>
    <mergeCell ref="C63:C64"/>
    <mergeCell ref="C65:C66"/>
    <mergeCell ref="C67:C68"/>
    <mergeCell ref="C69:C70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1:C92"/>
    <mergeCell ref="C93:C94"/>
    <mergeCell ref="C95:C96"/>
    <mergeCell ref="C97:C98"/>
    <mergeCell ref="C100:C101"/>
    <mergeCell ref="C102:C103"/>
    <mergeCell ref="C104:C105"/>
    <mergeCell ref="C106:C107"/>
    <mergeCell ref="C108:C109"/>
    <mergeCell ref="C110:C111"/>
    <mergeCell ref="C112:C113"/>
    <mergeCell ref="C115:C117"/>
    <mergeCell ref="C118:C119"/>
    <mergeCell ref="C120:C121"/>
    <mergeCell ref="C122:C123"/>
    <mergeCell ref="C124:C125"/>
    <mergeCell ref="C126:C127"/>
    <mergeCell ref="C128:C129"/>
    <mergeCell ref="C130:C131"/>
    <mergeCell ref="C132:C133"/>
    <mergeCell ref="C137:C138"/>
    <mergeCell ref="C139:C140"/>
    <mergeCell ref="C142:C143"/>
    <mergeCell ref="C144:C145"/>
    <mergeCell ref="C146:C147"/>
    <mergeCell ref="C148:C149"/>
    <mergeCell ref="C150:C151"/>
    <mergeCell ref="C152:C153"/>
    <mergeCell ref="C157:C158"/>
    <mergeCell ref="C159:C160"/>
    <mergeCell ref="C161:C162"/>
    <mergeCell ref="C165:C166"/>
    <mergeCell ref="C167:C168"/>
    <mergeCell ref="C169:C170"/>
    <mergeCell ref="C171:C172"/>
    <mergeCell ref="D3:D4"/>
    <mergeCell ref="D5:D6"/>
    <mergeCell ref="D12:D13"/>
    <mergeCell ref="D20:D21"/>
    <mergeCell ref="D36:D37"/>
    <mergeCell ref="D42:D43"/>
    <mergeCell ref="D95:D96"/>
    <mergeCell ref="D115:D117"/>
    <mergeCell ref="D130:D131"/>
    <mergeCell ref="E3:E4"/>
    <mergeCell ref="E5:E6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9:E60"/>
    <mergeCell ref="E61:E62"/>
    <mergeCell ref="E63:E64"/>
    <mergeCell ref="E65:E66"/>
    <mergeCell ref="E67:E68"/>
    <mergeCell ref="E69:E70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1:E92"/>
    <mergeCell ref="E93:E94"/>
    <mergeCell ref="E95:E96"/>
    <mergeCell ref="E97:E98"/>
    <mergeCell ref="E100:E101"/>
    <mergeCell ref="E102:E103"/>
    <mergeCell ref="E104:E105"/>
    <mergeCell ref="E106:E107"/>
    <mergeCell ref="E108:E109"/>
    <mergeCell ref="E110:E111"/>
    <mergeCell ref="E112:E113"/>
    <mergeCell ref="E115:E117"/>
    <mergeCell ref="E118:E119"/>
    <mergeCell ref="E120:E121"/>
    <mergeCell ref="E122:E123"/>
    <mergeCell ref="E124:E125"/>
    <mergeCell ref="E126:E127"/>
    <mergeCell ref="E128:E129"/>
    <mergeCell ref="E130:E131"/>
    <mergeCell ref="E132:E133"/>
    <mergeCell ref="E137:E138"/>
    <mergeCell ref="E139:E140"/>
    <mergeCell ref="E142:E143"/>
    <mergeCell ref="E144:E145"/>
    <mergeCell ref="E146:E147"/>
    <mergeCell ref="E148:E149"/>
    <mergeCell ref="E150:E151"/>
    <mergeCell ref="E152:E153"/>
    <mergeCell ref="E157:E158"/>
    <mergeCell ref="E159:E160"/>
    <mergeCell ref="E161:E162"/>
    <mergeCell ref="E165:E166"/>
    <mergeCell ref="E167:E168"/>
    <mergeCell ref="E169:E170"/>
    <mergeCell ref="E171:E172"/>
    <mergeCell ref="F3:F4"/>
    <mergeCell ref="F8:F9"/>
    <mergeCell ref="F10:F11"/>
    <mergeCell ref="F16:F17"/>
    <mergeCell ref="F18:F19"/>
    <mergeCell ref="F22:F23"/>
    <mergeCell ref="F24:F25"/>
    <mergeCell ref="F26:F27"/>
    <mergeCell ref="F28:F29"/>
    <mergeCell ref="F32:F33"/>
    <mergeCell ref="F34:F35"/>
    <mergeCell ref="F40:F41"/>
    <mergeCell ref="F42:F43"/>
    <mergeCell ref="F52:F53"/>
    <mergeCell ref="F54:F55"/>
    <mergeCell ref="F63:F64"/>
    <mergeCell ref="F65:F66"/>
    <mergeCell ref="F69:F70"/>
    <mergeCell ref="F72:F73"/>
    <mergeCell ref="F76:F77"/>
    <mergeCell ref="F78:F79"/>
    <mergeCell ref="F80:F81"/>
    <mergeCell ref="F84:F85"/>
    <mergeCell ref="F88:F89"/>
    <mergeCell ref="F93:F94"/>
    <mergeCell ref="F97:F98"/>
    <mergeCell ref="F102:F103"/>
    <mergeCell ref="F104:F105"/>
    <mergeCell ref="F112:F113"/>
    <mergeCell ref="F118:F119"/>
    <mergeCell ref="F120:F121"/>
    <mergeCell ref="F122:F123"/>
    <mergeCell ref="F124:F125"/>
    <mergeCell ref="F128:F129"/>
    <mergeCell ref="F132:F133"/>
    <mergeCell ref="F139:F140"/>
    <mergeCell ref="F142:F143"/>
    <mergeCell ref="F144:F145"/>
    <mergeCell ref="F152:F153"/>
    <mergeCell ref="F157:F158"/>
    <mergeCell ref="F161:F162"/>
    <mergeCell ref="F169:F170"/>
    <mergeCell ref="F171:F172"/>
    <mergeCell ref="G3:G4"/>
    <mergeCell ref="G8:G9"/>
    <mergeCell ref="G10:G11"/>
    <mergeCell ref="G16:G17"/>
    <mergeCell ref="G18:G19"/>
    <mergeCell ref="G22:G23"/>
    <mergeCell ref="G24:G25"/>
    <mergeCell ref="G26:G27"/>
    <mergeCell ref="G28:G29"/>
    <mergeCell ref="G32:G33"/>
    <mergeCell ref="G34:G35"/>
    <mergeCell ref="G40:G41"/>
    <mergeCell ref="G42:G43"/>
    <mergeCell ref="G52:G53"/>
    <mergeCell ref="G54:G55"/>
    <mergeCell ref="G63:G64"/>
    <mergeCell ref="G65:G66"/>
    <mergeCell ref="G69:G70"/>
    <mergeCell ref="G72:G73"/>
    <mergeCell ref="G76:G77"/>
    <mergeCell ref="G78:G79"/>
    <mergeCell ref="G80:G81"/>
    <mergeCell ref="G84:G85"/>
    <mergeCell ref="G88:G89"/>
    <mergeCell ref="G93:G94"/>
    <mergeCell ref="G97:G98"/>
    <mergeCell ref="G102:G103"/>
    <mergeCell ref="G104:G105"/>
    <mergeCell ref="G112:G113"/>
    <mergeCell ref="G118:G119"/>
    <mergeCell ref="G120:G121"/>
    <mergeCell ref="G122:G123"/>
    <mergeCell ref="G124:G125"/>
    <mergeCell ref="G128:G129"/>
    <mergeCell ref="G132:G133"/>
    <mergeCell ref="G139:G140"/>
    <mergeCell ref="G142:G143"/>
    <mergeCell ref="G144:G145"/>
    <mergeCell ref="G152:G153"/>
    <mergeCell ref="G157:G158"/>
    <mergeCell ref="G161:G162"/>
    <mergeCell ref="G169:G170"/>
    <mergeCell ref="G171:G172"/>
    <mergeCell ref="H3:H4"/>
    <mergeCell ref="H8:H9"/>
    <mergeCell ref="H10:H11"/>
    <mergeCell ref="H16:H17"/>
    <mergeCell ref="H18:H19"/>
    <mergeCell ref="H22:H23"/>
    <mergeCell ref="H24:H25"/>
    <mergeCell ref="H26:H27"/>
    <mergeCell ref="H28:H29"/>
    <mergeCell ref="H32:H33"/>
    <mergeCell ref="H34:H35"/>
    <mergeCell ref="H40:H41"/>
    <mergeCell ref="H42:H43"/>
    <mergeCell ref="H52:H53"/>
    <mergeCell ref="H54:H55"/>
    <mergeCell ref="H63:H64"/>
    <mergeCell ref="H65:H66"/>
    <mergeCell ref="H69:H70"/>
    <mergeCell ref="H72:H73"/>
    <mergeCell ref="H76:H77"/>
    <mergeCell ref="H78:H79"/>
    <mergeCell ref="H80:H81"/>
    <mergeCell ref="H84:H85"/>
    <mergeCell ref="H88:H89"/>
    <mergeCell ref="H93:H94"/>
    <mergeCell ref="H97:H98"/>
    <mergeCell ref="H102:H103"/>
    <mergeCell ref="H104:H105"/>
    <mergeCell ref="H112:H113"/>
    <mergeCell ref="H118:H119"/>
    <mergeCell ref="H120:H121"/>
    <mergeCell ref="H122:H123"/>
    <mergeCell ref="H124:H125"/>
    <mergeCell ref="H128:H129"/>
    <mergeCell ref="H132:H133"/>
    <mergeCell ref="H139:H140"/>
    <mergeCell ref="H142:H143"/>
    <mergeCell ref="H144:H145"/>
    <mergeCell ref="H152:H153"/>
    <mergeCell ref="H157:H158"/>
    <mergeCell ref="H161:H162"/>
    <mergeCell ref="H169:H170"/>
    <mergeCell ref="H171:H172"/>
    <mergeCell ref="I3:I4"/>
    <mergeCell ref="I8:I9"/>
    <mergeCell ref="I10:I11"/>
    <mergeCell ref="I16:I17"/>
    <mergeCell ref="I18:I19"/>
    <mergeCell ref="I22:I23"/>
    <mergeCell ref="I24:I25"/>
    <mergeCell ref="I26:I27"/>
    <mergeCell ref="I28:I29"/>
    <mergeCell ref="I32:I33"/>
    <mergeCell ref="I34:I35"/>
    <mergeCell ref="I40:I41"/>
    <mergeCell ref="I42:I43"/>
    <mergeCell ref="I52:I53"/>
    <mergeCell ref="I54:I55"/>
    <mergeCell ref="I63:I64"/>
    <mergeCell ref="I65:I66"/>
    <mergeCell ref="I69:I70"/>
    <mergeCell ref="I72:I73"/>
    <mergeCell ref="I76:I77"/>
    <mergeCell ref="I78:I79"/>
    <mergeCell ref="I80:I81"/>
    <mergeCell ref="I84:I85"/>
    <mergeCell ref="I88:I89"/>
    <mergeCell ref="I93:I94"/>
    <mergeCell ref="I97:I98"/>
    <mergeCell ref="I102:I103"/>
    <mergeCell ref="I104:I105"/>
    <mergeCell ref="I112:I113"/>
    <mergeCell ref="I118:I119"/>
    <mergeCell ref="I120:I121"/>
    <mergeCell ref="I122:I123"/>
    <mergeCell ref="I124:I125"/>
    <mergeCell ref="I128:I129"/>
    <mergeCell ref="I132:I133"/>
    <mergeCell ref="I139:I140"/>
    <mergeCell ref="I142:I143"/>
    <mergeCell ref="I144:I145"/>
    <mergeCell ref="I152:I153"/>
    <mergeCell ref="I157:I158"/>
    <mergeCell ref="I161:I162"/>
    <mergeCell ref="I169:I170"/>
    <mergeCell ref="I171:I172"/>
    <mergeCell ref="J3:J4"/>
    <mergeCell ref="J5:J6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9:J60"/>
    <mergeCell ref="J61:J62"/>
    <mergeCell ref="J63:J64"/>
    <mergeCell ref="J65:J66"/>
    <mergeCell ref="J67:J68"/>
    <mergeCell ref="J69:J70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1:J92"/>
    <mergeCell ref="J93:J94"/>
    <mergeCell ref="J95:J96"/>
    <mergeCell ref="J97:J98"/>
    <mergeCell ref="J100:J101"/>
    <mergeCell ref="J102:J103"/>
    <mergeCell ref="J104:J105"/>
    <mergeCell ref="J106:J107"/>
    <mergeCell ref="J108:J109"/>
    <mergeCell ref="J110:J111"/>
    <mergeCell ref="J112:J113"/>
    <mergeCell ref="J115:J117"/>
    <mergeCell ref="J118:J119"/>
    <mergeCell ref="J120:J121"/>
    <mergeCell ref="J122:J123"/>
    <mergeCell ref="J124:J125"/>
    <mergeCell ref="J126:J127"/>
    <mergeCell ref="J128:J129"/>
    <mergeCell ref="J130:J131"/>
    <mergeCell ref="J132:J133"/>
    <mergeCell ref="J137:J138"/>
    <mergeCell ref="J139:J140"/>
    <mergeCell ref="J142:J143"/>
    <mergeCell ref="J144:J145"/>
    <mergeCell ref="J146:J147"/>
    <mergeCell ref="J148:J149"/>
    <mergeCell ref="J150:J151"/>
    <mergeCell ref="J152:J153"/>
    <mergeCell ref="J157:J158"/>
    <mergeCell ref="J159:J160"/>
    <mergeCell ref="J161:J162"/>
    <mergeCell ref="J165:J166"/>
    <mergeCell ref="J167:J168"/>
    <mergeCell ref="J169:J170"/>
    <mergeCell ref="J171:J172"/>
    <mergeCell ref="K3:K4"/>
    <mergeCell ref="K5:K6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9:K60"/>
    <mergeCell ref="K61:K62"/>
    <mergeCell ref="K63:K64"/>
    <mergeCell ref="K65:K66"/>
    <mergeCell ref="K67:K68"/>
    <mergeCell ref="K69:K70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1:K92"/>
    <mergeCell ref="K93:K94"/>
    <mergeCell ref="K95:K96"/>
    <mergeCell ref="K97:K98"/>
    <mergeCell ref="K100:K101"/>
    <mergeCell ref="K102:K103"/>
    <mergeCell ref="K104:K105"/>
    <mergeCell ref="K106:K107"/>
    <mergeCell ref="K108:K109"/>
    <mergeCell ref="K110:K111"/>
    <mergeCell ref="K112:K113"/>
    <mergeCell ref="K115:K117"/>
    <mergeCell ref="K118:K119"/>
    <mergeCell ref="K120:K121"/>
    <mergeCell ref="K122:K123"/>
    <mergeCell ref="K124:K125"/>
    <mergeCell ref="K126:K127"/>
    <mergeCell ref="K128:K129"/>
    <mergeCell ref="K130:K131"/>
    <mergeCell ref="K132:K133"/>
    <mergeCell ref="K137:K138"/>
    <mergeCell ref="K139:K140"/>
    <mergeCell ref="K142:K143"/>
    <mergeCell ref="K144:K145"/>
    <mergeCell ref="K146:K147"/>
    <mergeCell ref="K148:K149"/>
    <mergeCell ref="K150:K151"/>
    <mergeCell ref="K152:K153"/>
    <mergeCell ref="K157:K158"/>
    <mergeCell ref="K159:K160"/>
    <mergeCell ref="K161:K162"/>
    <mergeCell ref="K165:K166"/>
    <mergeCell ref="K167:K168"/>
    <mergeCell ref="K169:K170"/>
    <mergeCell ref="K171:K172"/>
    <mergeCell ref="L5:L6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9:L60"/>
    <mergeCell ref="L61:L62"/>
    <mergeCell ref="L63:L64"/>
    <mergeCell ref="L65:L66"/>
    <mergeCell ref="L67:L68"/>
    <mergeCell ref="L69:L70"/>
    <mergeCell ref="L72:L73"/>
    <mergeCell ref="L74:L75"/>
    <mergeCell ref="L76:L77"/>
    <mergeCell ref="L78:L79"/>
    <mergeCell ref="L80:L81"/>
    <mergeCell ref="L82:L83"/>
    <mergeCell ref="L84:L85"/>
    <mergeCell ref="L86:L87"/>
    <mergeCell ref="L88:L89"/>
    <mergeCell ref="L91:L92"/>
    <mergeCell ref="L93:L94"/>
    <mergeCell ref="L95:L96"/>
    <mergeCell ref="L97:L98"/>
    <mergeCell ref="L100:L101"/>
    <mergeCell ref="L102:L103"/>
    <mergeCell ref="L104:L105"/>
    <mergeCell ref="L106:L107"/>
    <mergeCell ref="L108:L109"/>
    <mergeCell ref="L110:L111"/>
    <mergeCell ref="L112:L113"/>
    <mergeCell ref="L115:L117"/>
    <mergeCell ref="L118:L119"/>
    <mergeCell ref="L120:L121"/>
    <mergeCell ref="L122:L123"/>
    <mergeCell ref="L124:L125"/>
    <mergeCell ref="L126:L127"/>
    <mergeCell ref="L128:L129"/>
    <mergeCell ref="L130:L131"/>
    <mergeCell ref="L132:L133"/>
    <mergeCell ref="L137:L138"/>
    <mergeCell ref="L139:L140"/>
    <mergeCell ref="L142:L143"/>
    <mergeCell ref="L144:L145"/>
    <mergeCell ref="L146:L147"/>
    <mergeCell ref="L148:L149"/>
    <mergeCell ref="L150:L151"/>
    <mergeCell ref="L152:L153"/>
    <mergeCell ref="L157:L158"/>
    <mergeCell ref="L159:L160"/>
    <mergeCell ref="L161:L162"/>
    <mergeCell ref="L165:L166"/>
    <mergeCell ref="L167:L168"/>
    <mergeCell ref="L169:L170"/>
    <mergeCell ref="L171:L172"/>
    <mergeCell ref="M5:M6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9:M60"/>
    <mergeCell ref="M61:M62"/>
    <mergeCell ref="M63:M64"/>
    <mergeCell ref="M65:M66"/>
    <mergeCell ref="M67:M68"/>
    <mergeCell ref="M69:M70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1:M92"/>
    <mergeCell ref="M93:M94"/>
    <mergeCell ref="M95:M96"/>
    <mergeCell ref="M97:M98"/>
    <mergeCell ref="M100:M101"/>
    <mergeCell ref="M102:M103"/>
    <mergeCell ref="M104:M105"/>
    <mergeCell ref="M106:M107"/>
    <mergeCell ref="M108:M109"/>
    <mergeCell ref="M110:M111"/>
    <mergeCell ref="M112:M113"/>
    <mergeCell ref="M115:M117"/>
    <mergeCell ref="M118:M119"/>
    <mergeCell ref="M120:M121"/>
    <mergeCell ref="M122:M123"/>
    <mergeCell ref="M124:M125"/>
    <mergeCell ref="M126:M127"/>
    <mergeCell ref="M128:M129"/>
    <mergeCell ref="M130:M131"/>
    <mergeCell ref="M132:M133"/>
    <mergeCell ref="M137:M138"/>
    <mergeCell ref="M139:M140"/>
    <mergeCell ref="M142:M143"/>
    <mergeCell ref="M144:M145"/>
    <mergeCell ref="M146:M147"/>
    <mergeCell ref="M148:M149"/>
    <mergeCell ref="M150:M151"/>
    <mergeCell ref="M152:M153"/>
    <mergeCell ref="M157:M158"/>
    <mergeCell ref="M159:M160"/>
    <mergeCell ref="M161:M162"/>
    <mergeCell ref="M165:M166"/>
    <mergeCell ref="M167:M168"/>
    <mergeCell ref="M169:M170"/>
    <mergeCell ref="M171:M172"/>
    <mergeCell ref="N3:N4"/>
    <mergeCell ref="N5:N6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9:N60"/>
    <mergeCell ref="N61:N62"/>
    <mergeCell ref="N63:N64"/>
    <mergeCell ref="N65:N66"/>
    <mergeCell ref="N67:N68"/>
    <mergeCell ref="N69:N70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1:N92"/>
    <mergeCell ref="N93:N94"/>
    <mergeCell ref="N95:N96"/>
    <mergeCell ref="N97:N98"/>
    <mergeCell ref="N100:N101"/>
    <mergeCell ref="N102:N103"/>
    <mergeCell ref="N104:N105"/>
    <mergeCell ref="N106:N107"/>
    <mergeCell ref="N108:N109"/>
    <mergeCell ref="N110:N111"/>
    <mergeCell ref="N112:N113"/>
    <mergeCell ref="N115:N117"/>
    <mergeCell ref="N118:N119"/>
    <mergeCell ref="N120:N121"/>
    <mergeCell ref="N122:N123"/>
    <mergeCell ref="N124:N125"/>
    <mergeCell ref="N126:N127"/>
    <mergeCell ref="N128:N129"/>
    <mergeCell ref="N130:N131"/>
    <mergeCell ref="N132:N133"/>
    <mergeCell ref="N137:N138"/>
    <mergeCell ref="N139:N140"/>
    <mergeCell ref="N142:N143"/>
    <mergeCell ref="N144:N145"/>
    <mergeCell ref="N146:N147"/>
    <mergeCell ref="N148:N149"/>
    <mergeCell ref="N150:N151"/>
    <mergeCell ref="N152:N153"/>
    <mergeCell ref="N157:N158"/>
    <mergeCell ref="N159:N160"/>
    <mergeCell ref="N161:N162"/>
    <mergeCell ref="N165:N166"/>
    <mergeCell ref="N167:N168"/>
    <mergeCell ref="N169:N170"/>
    <mergeCell ref="N171:N172"/>
  </mergeCells>
  <printOptions horizontalCentered="1"/>
  <pageMargins left="0.275" right="0.275" top="0.590277777777778" bottom="0.590277777777778" header="0.5" footer="0.5"/>
  <pageSetup paperSize="9" scale="91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0"/>
  <sheetViews>
    <sheetView workbookViewId="0">
      <pane ySplit="6" topLeftCell="A21" activePane="bottomLeft" state="frozen"/>
      <selection/>
      <selection pane="bottomLeft" activeCell="C34" sqref="C34"/>
    </sheetView>
  </sheetViews>
  <sheetFormatPr defaultColWidth="9" defaultRowHeight="15"/>
  <cols>
    <col min="1" max="1" width="5.775" style="1" customWidth="1"/>
    <col min="2" max="2" width="15.775" style="1" customWidth="1"/>
    <col min="3" max="3" width="7.775" style="1" customWidth="1"/>
    <col min="4" max="5" width="9.775" style="1" customWidth="1"/>
    <col min="6" max="6" width="17.775" style="1" customWidth="1"/>
    <col min="7" max="7" width="9.775" style="1" customWidth="1"/>
    <col min="8" max="8" width="13.775" style="1" customWidth="1"/>
    <col min="9" max="16" width="9.775" style="1" customWidth="1"/>
    <col min="17" max="17" width="11.775" style="1" customWidth="1"/>
    <col min="18" max="20" width="9" style="2"/>
    <col min="21" max="21" width="9.375" style="2"/>
    <col min="22" max="16384" width="9" style="2"/>
  </cols>
  <sheetData>
    <row r="1" s="1" customFormat="1" ht="40" customHeight="1" spans="1:21">
      <c r="A1" s="3" t="s">
        <v>365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30" customHeight="1" spans="1:21">
      <c r="A2" s="5" t="s">
        <v>65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="1" customFormat="1" ht="20" customHeight="1" spans="1:21">
      <c r="A3" s="6" t="s">
        <v>366</v>
      </c>
      <c r="B3" s="6" t="s">
        <v>367</v>
      </c>
      <c r="C3" s="6" t="s">
        <v>368</v>
      </c>
      <c r="D3" s="6" t="s">
        <v>369</v>
      </c>
      <c r="E3" s="7" t="s">
        <v>370</v>
      </c>
      <c r="F3" s="6" t="s">
        <v>371</v>
      </c>
      <c r="G3" s="6" t="s">
        <v>372</v>
      </c>
      <c r="H3" s="6" t="s">
        <v>373</v>
      </c>
      <c r="I3" s="6" t="s">
        <v>374</v>
      </c>
      <c r="J3" s="6"/>
      <c r="K3" s="19"/>
      <c r="L3" s="6"/>
      <c r="M3" s="6" t="s">
        <v>375</v>
      </c>
      <c r="N3" s="6"/>
      <c r="O3" s="6"/>
      <c r="P3" s="6"/>
      <c r="Q3" s="21" t="s">
        <v>376</v>
      </c>
      <c r="R3" s="22" t="s">
        <v>10</v>
      </c>
      <c r="S3" s="23" t="s">
        <v>11</v>
      </c>
      <c r="T3" s="23"/>
      <c r="U3" s="24" t="s">
        <v>12</v>
      </c>
    </row>
    <row r="4" s="1" customFormat="1" ht="20" customHeight="1" spans="1:21">
      <c r="A4" s="6"/>
      <c r="B4" s="6"/>
      <c r="C4" s="6"/>
      <c r="D4" s="6"/>
      <c r="E4" s="8"/>
      <c r="F4" s="6"/>
      <c r="G4" s="6"/>
      <c r="H4" s="6"/>
      <c r="I4" s="6" t="s">
        <v>377</v>
      </c>
      <c r="J4" s="6"/>
      <c r="K4" s="19" t="s">
        <v>378</v>
      </c>
      <c r="L4" s="6"/>
      <c r="M4" s="6" t="s">
        <v>379</v>
      </c>
      <c r="N4" s="6"/>
      <c r="O4" s="6" t="s">
        <v>380</v>
      </c>
      <c r="P4" s="6"/>
      <c r="Q4" s="21"/>
      <c r="R4" s="22"/>
      <c r="S4" s="23"/>
      <c r="T4" s="23"/>
      <c r="U4" s="25"/>
    </row>
    <row r="5" s="1" customFormat="1" ht="20" customHeight="1" spans="1:21">
      <c r="A5" s="6"/>
      <c r="B5" s="6"/>
      <c r="C5" s="6"/>
      <c r="D5" s="6"/>
      <c r="E5" s="8"/>
      <c r="F5" s="6"/>
      <c r="G5" s="6"/>
      <c r="H5" s="6"/>
      <c r="I5" s="6" t="s">
        <v>381</v>
      </c>
      <c r="J5" s="6"/>
      <c r="K5" s="6" t="s">
        <v>382</v>
      </c>
      <c r="L5" s="6"/>
      <c r="M5" s="6" t="s">
        <v>383</v>
      </c>
      <c r="N5" s="6"/>
      <c r="O5" s="6" t="s">
        <v>384</v>
      </c>
      <c r="P5" s="6"/>
      <c r="Q5" s="21"/>
      <c r="R5" s="22"/>
      <c r="S5" s="23" t="s">
        <v>17</v>
      </c>
      <c r="T5" s="23" t="s">
        <v>18</v>
      </c>
      <c r="U5" s="25"/>
    </row>
    <row r="6" s="1" customFormat="1" ht="20" customHeight="1" spans="1:21">
      <c r="A6" s="6"/>
      <c r="B6" s="6"/>
      <c r="C6" s="6"/>
      <c r="D6" s="6"/>
      <c r="E6" s="9"/>
      <c r="F6" s="6"/>
      <c r="G6" s="6"/>
      <c r="H6" s="6"/>
      <c r="I6" s="6" t="s">
        <v>385</v>
      </c>
      <c r="J6" s="6" t="s">
        <v>386</v>
      </c>
      <c r="K6" s="19" t="s">
        <v>385</v>
      </c>
      <c r="L6" s="6" t="s">
        <v>386</v>
      </c>
      <c r="M6" s="6" t="s">
        <v>385</v>
      </c>
      <c r="N6" s="6" t="s">
        <v>386</v>
      </c>
      <c r="O6" s="6" t="s">
        <v>385</v>
      </c>
      <c r="P6" s="6" t="s">
        <v>386</v>
      </c>
      <c r="Q6" s="21"/>
      <c r="R6" s="22"/>
      <c r="S6" s="23"/>
      <c r="T6" s="23"/>
      <c r="U6" s="26"/>
    </row>
    <row r="7" s="1" customFormat="1" ht="33" customHeight="1" spans="1:21">
      <c r="A7" s="10">
        <v>1</v>
      </c>
      <c r="B7" s="11" t="s">
        <v>387</v>
      </c>
      <c r="C7" s="12" t="s">
        <v>388</v>
      </c>
      <c r="D7" s="12" t="s">
        <v>389</v>
      </c>
      <c r="E7" s="12" t="s">
        <v>390</v>
      </c>
      <c r="F7" s="11" t="s">
        <v>391</v>
      </c>
      <c r="G7" s="12" t="s">
        <v>392</v>
      </c>
      <c r="H7" s="12" t="s">
        <v>393</v>
      </c>
      <c r="I7" s="10"/>
      <c r="J7" s="10"/>
      <c r="K7" s="10" t="s">
        <v>173</v>
      </c>
      <c r="L7" s="10">
        <f>48*31.2*6</f>
        <v>8985.6</v>
      </c>
      <c r="M7" s="10" t="s">
        <v>173</v>
      </c>
      <c r="N7" s="10">
        <f>800*6</f>
        <v>4800</v>
      </c>
      <c r="O7" s="10"/>
      <c r="P7" s="10"/>
      <c r="Q7" s="27">
        <f>J7+L7+N7+P7</f>
        <v>13785.6</v>
      </c>
      <c r="R7" s="28">
        <f>Q7/2</f>
        <v>6892.8</v>
      </c>
      <c r="S7" s="28">
        <f>Q7/4</f>
        <v>3446.4</v>
      </c>
      <c r="T7" s="28">
        <f>Q7/4</f>
        <v>3446.4</v>
      </c>
      <c r="U7" s="28">
        <f>R7+S7+T7</f>
        <v>13785.6</v>
      </c>
    </row>
    <row r="8" s="1" customFormat="1" ht="33" customHeight="1" spans="1:21">
      <c r="A8" s="10">
        <v>2</v>
      </c>
      <c r="B8" s="11" t="s">
        <v>394</v>
      </c>
      <c r="C8" s="12" t="s">
        <v>395</v>
      </c>
      <c r="D8" s="12" t="s">
        <v>396</v>
      </c>
      <c r="E8" s="12" t="s">
        <v>390</v>
      </c>
      <c r="F8" s="11" t="s">
        <v>391</v>
      </c>
      <c r="G8" s="12" t="s">
        <v>392</v>
      </c>
      <c r="H8" s="12" t="s">
        <v>393</v>
      </c>
      <c r="I8" s="10"/>
      <c r="J8" s="10"/>
      <c r="K8" s="10" t="s">
        <v>173</v>
      </c>
      <c r="L8" s="10">
        <f>48*31.2*6</f>
        <v>8985.6</v>
      </c>
      <c r="M8" s="10" t="s">
        <v>173</v>
      </c>
      <c r="N8" s="10">
        <f>800*6</f>
        <v>4800</v>
      </c>
      <c r="O8" s="10"/>
      <c r="P8" s="10"/>
      <c r="Q8" s="27">
        <f>J8+L8+N8+P8</f>
        <v>13785.6</v>
      </c>
      <c r="R8" s="28">
        <f>Q8/2</f>
        <v>6892.8</v>
      </c>
      <c r="S8" s="28">
        <f>Q8/4</f>
        <v>3446.4</v>
      </c>
      <c r="T8" s="28">
        <f>Q8/4</f>
        <v>3446.4</v>
      </c>
      <c r="U8" s="28">
        <f>R8+S8+T8</f>
        <v>13785.6</v>
      </c>
    </row>
    <row r="9" s="1" customFormat="1" ht="33" customHeight="1" spans="1:21">
      <c r="A9" s="10">
        <v>3</v>
      </c>
      <c r="B9" s="11" t="s">
        <v>397</v>
      </c>
      <c r="C9" s="12" t="s">
        <v>398</v>
      </c>
      <c r="D9" s="12" t="s">
        <v>396</v>
      </c>
      <c r="E9" s="12" t="s">
        <v>390</v>
      </c>
      <c r="F9" s="11" t="s">
        <v>399</v>
      </c>
      <c r="G9" s="12" t="s">
        <v>392</v>
      </c>
      <c r="H9" s="12" t="s">
        <v>393</v>
      </c>
      <c r="I9" s="10"/>
      <c r="J9" s="10"/>
      <c r="K9" s="20">
        <v>2025.1</v>
      </c>
      <c r="L9" s="10">
        <f>48*31.2*1</f>
        <v>1497.6</v>
      </c>
      <c r="M9" s="10"/>
      <c r="N9" s="10"/>
      <c r="O9" s="10"/>
      <c r="P9" s="10"/>
      <c r="Q9" s="27">
        <v>1497.6</v>
      </c>
      <c r="R9" s="28">
        <f>Q9/2</f>
        <v>748.8</v>
      </c>
      <c r="S9" s="28">
        <f>Q9/4</f>
        <v>374.4</v>
      </c>
      <c r="T9" s="28">
        <f>Q9/4</f>
        <v>374.4</v>
      </c>
      <c r="U9" s="28">
        <f>R9+S9+T9</f>
        <v>1497.6</v>
      </c>
    </row>
    <row r="10" s="1" customFormat="1" ht="33" customHeight="1" spans="1:21">
      <c r="A10" s="10">
        <v>4</v>
      </c>
      <c r="B10" s="11" t="s">
        <v>400</v>
      </c>
      <c r="C10" s="12" t="s">
        <v>401</v>
      </c>
      <c r="D10" s="12" t="s">
        <v>389</v>
      </c>
      <c r="E10" s="12" t="s">
        <v>390</v>
      </c>
      <c r="F10" s="11" t="s">
        <v>399</v>
      </c>
      <c r="G10" s="12" t="s">
        <v>392</v>
      </c>
      <c r="H10" s="12" t="s">
        <v>393</v>
      </c>
      <c r="I10" s="10"/>
      <c r="J10" s="10"/>
      <c r="K10" s="10" t="s">
        <v>173</v>
      </c>
      <c r="L10" s="10">
        <f>48*31.2*6</f>
        <v>8985.6</v>
      </c>
      <c r="M10" s="10"/>
      <c r="N10" s="10"/>
      <c r="O10" s="10"/>
      <c r="P10" s="10"/>
      <c r="Q10" s="27">
        <f>J10+L10+N10+P10</f>
        <v>8985.6</v>
      </c>
      <c r="R10" s="28">
        <f>Q10/2</f>
        <v>4492.8</v>
      </c>
      <c r="S10" s="28">
        <f>Q10/4</f>
        <v>2246.4</v>
      </c>
      <c r="T10" s="28">
        <f>Q10/4</f>
        <v>2246.4</v>
      </c>
      <c r="U10" s="28">
        <f>R10+S10+T10</f>
        <v>8985.6</v>
      </c>
    </row>
    <row r="11" s="1" customFormat="1" ht="33" customHeight="1" spans="1:21">
      <c r="A11" s="10">
        <v>5</v>
      </c>
      <c r="B11" s="11" t="s">
        <v>402</v>
      </c>
      <c r="C11" s="12" t="s">
        <v>403</v>
      </c>
      <c r="D11" s="12" t="s">
        <v>389</v>
      </c>
      <c r="E11" s="12" t="s">
        <v>390</v>
      </c>
      <c r="F11" s="11" t="s">
        <v>391</v>
      </c>
      <c r="G11" s="12" t="s">
        <v>404</v>
      </c>
      <c r="H11" s="12" t="s">
        <v>393</v>
      </c>
      <c r="I11" s="10"/>
      <c r="J11" s="10"/>
      <c r="K11" s="10"/>
      <c r="L11" s="10"/>
      <c r="M11" s="10" t="s">
        <v>173</v>
      </c>
      <c r="N11" s="10">
        <f>800*6</f>
        <v>4800</v>
      </c>
      <c r="O11" s="10"/>
      <c r="P11" s="10"/>
      <c r="Q11" s="27">
        <f>J11+L11+N11+P11</f>
        <v>4800</v>
      </c>
      <c r="R11" s="28">
        <f>Q11/2</f>
        <v>2400</v>
      </c>
      <c r="S11" s="28">
        <f>Q11/4</f>
        <v>1200</v>
      </c>
      <c r="T11" s="28">
        <f>Q11/4</f>
        <v>1200</v>
      </c>
      <c r="U11" s="28">
        <f>R11+S11+T11</f>
        <v>4800</v>
      </c>
    </row>
    <row r="12" s="1" customFormat="1" ht="33" customHeight="1" spans="1:21">
      <c r="A12" s="13" t="s">
        <v>405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6">
        <f>SUM(Q7:Q11)</f>
        <v>42854.4</v>
      </c>
      <c r="R12" s="16">
        <f>SUM(R7:R11)</f>
        <v>21427.2</v>
      </c>
      <c r="S12" s="16">
        <f>SUM(S7:S11)</f>
        <v>10713.6</v>
      </c>
      <c r="T12" s="16">
        <f>SUM(T7:T11)</f>
        <v>10713.6</v>
      </c>
      <c r="U12" s="16">
        <f>SUM(U7:U11)</f>
        <v>42854.4</v>
      </c>
    </row>
    <row r="13" s="1" customFormat="1" ht="33" customHeight="1" spans="1:21">
      <c r="A13" s="10">
        <v>6</v>
      </c>
      <c r="B13" s="14" t="s">
        <v>406</v>
      </c>
      <c r="C13" s="12" t="s">
        <v>407</v>
      </c>
      <c r="D13" s="12" t="s">
        <v>389</v>
      </c>
      <c r="E13" s="12" t="s">
        <v>408</v>
      </c>
      <c r="F13" s="11" t="s">
        <v>399</v>
      </c>
      <c r="G13" s="12" t="s">
        <v>392</v>
      </c>
      <c r="H13" s="12" t="s">
        <v>393</v>
      </c>
      <c r="I13" s="10">
        <v>2026.03</v>
      </c>
      <c r="J13" s="10">
        <f>36*31.2*1</f>
        <v>1123.2</v>
      </c>
      <c r="K13" s="10" t="s">
        <v>182</v>
      </c>
      <c r="L13" s="10">
        <f>48*31.2*5</f>
        <v>7488</v>
      </c>
      <c r="M13" s="10"/>
      <c r="N13" s="10"/>
      <c r="O13" s="10"/>
      <c r="P13" s="10"/>
      <c r="Q13" s="27">
        <f>J13+L13+N13+P13</f>
        <v>8611.2</v>
      </c>
      <c r="R13" s="28">
        <f>Q13/2</f>
        <v>4305.6</v>
      </c>
      <c r="S13" s="28">
        <f>Q13/4</f>
        <v>2152.8</v>
      </c>
      <c r="T13" s="28">
        <f>Q13/4</f>
        <v>2152.8</v>
      </c>
      <c r="U13" s="28">
        <f>R13+S13+T13</f>
        <v>8611.2</v>
      </c>
    </row>
    <row r="14" s="1" customFormat="1" ht="33" customHeight="1" spans="1:21">
      <c r="A14" s="10">
        <v>7</v>
      </c>
      <c r="B14" s="14" t="s">
        <v>406</v>
      </c>
      <c r="C14" s="12" t="s">
        <v>409</v>
      </c>
      <c r="D14" s="12" t="s">
        <v>389</v>
      </c>
      <c r="E14" s="12" t="s">
        <v>408</v>
      </c>
      <c r="F14" s="11" t="s">
        <v>391</v>
      </c>
      <c r="G14" s="12" t="s">
        <v>404</v>
      </c>
      <c r="H14" s="12" t="s">
        <v>393</v>
      </c>
      <c r="I14" s="10"/>
      <c r="J14" s="10"/>
      <c r="K14" s="10"/>
      <c r="L14" s="10"/>
      <c r="M14" s="10" t="s">
        <v>173</v>
      </c>
      <c r="N14" s="10">
        <f>800*6</f>
        <v>4800</v>
      </c>
      <c r="O14" s="10"/>
      <c r="P14" s="10"/>
      <c r="Q14" s="27">
        <f>J14+L14+N14+P14</f>
        <v>4800</v>
      </c>
      <c r="R14" s="28">
        <f>Q14/2</f>
        <v>2400</v>
      </c>
      <c r="S14" s="28">
        <f>Q14/4</f>
        <v>1200</v>
      </c>
      <c r="T14" s="28">
        <f>Q14/4</f>
        <v>1200</v>
      </c>
      <c r="U14" s="28">
        <f>R14+S14+T14</f>
        <v>4800</v>
      </c>
    </row>
    <row r="15" s="1" customFormat="1" ht="33" customHeight="1" spans="1:21">
      <c r="A15" s="10">
        <v>8</v>
      </c>
      <c r="B15" s="14" t="s">
        <v>406</v>
      </c>
      <c r="C15" s="12" t="s">
        <v>410</v>
      </c>
      <c r="D15" s="12" t="s">
        <v>389</v>
      </c>
      <c r="E15" s="12" t="s">
        <v>408</v>
      </c>
      <c r="F15" s="11" t="s">
        <v>391</v>
      </c>
      <c r="G15" s="12" t="s">
        <v>392</v>
      </c>
      <c r="H15" s="12" t="s">
        <v>393</v>
      </c>
      <c r="I15" s="10"/>
      <c r="J15" s="10"/>
      <c r="K15" s="10" t="s">
        <v>173</v>
      </c>
      <c r="L15" s="10">
        <f>48*31.2*6</f>
        <v>8985.6</v>
      </c>
      <c r="M15" s="10" t="s">
        <v>173</v>
      </c>
      <c r="N15" s="10">
        <f>800*6</f>
        <v>4800</v>
      </c>
      <c r="O15" s="10"/>
      <c r="P15" s="10"/>
      <c r="Q15" s="27">
        <f>J15+L15+N15+P15</f>
        <v>13785.6</v>
      </c>
      <c r="R15" s="28">
        <f>Q15/2</f>
        <v>6892.8</v>
      </c>
      <c r="S15" s="28">
        <f>Q15/4</f>
        <v>3446.4</v>
      </c>
      <c r="T15" s="28">
        <f>Q15/4</f>
        <v>3446.4</v>
      </c>
      <c r="U15" s="28">
        <f>R15+S15+T15</f>
        <v>13785.6</v>
      </c>
    </row>
    <row r="16" s="1" customFormat="1" ht="33" customHeight="1" spans="1:21">
      <c r="A16" s="13" t="s">
        <v>411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6">
        <f>SUM(Q13:Q15)</f>
        <v>27196.8</v>
      </c>
      <c r="R16" s="16">
        <f>SUM(R13:R15)</f>
        <v>13598.4</v>
      </c>
      <c r="S16" s="16">
        <f>SUM(S13:S15)</f>
        <v>6799.2</v>
      </c>
      <c r="T16" s="16">
        <f>SUM(T13:T15)</f>
        <v>6799.2</v>
      </c>
      <c r="U16" s="16">
        <f>SUM(U13:U15)</f>
        <v>27196.8</v>
      </c>
    </row>
    <row r="17" s="1" customFormat="1" ht="33" customHeight="1" spans="1:21">
      <c r="A17" s="10">
        <v>9</v>
      </c>
      <c r="B17" s="14" t="s">
        <v>412</v>
      </c>
      <c r="C17" s="12" t="s">
        <v>413</v>
      </c>
      <c r="D17" s="12" t="s">
        <v>389</v>
      </c>
      <c r="E17" s="12" t="s">
        <v>414</v>
      </c>
      <c r="F17" s="11" t="s">
        <v>391</v>
      </c>
      <c r="G17" s="12" t="s">
        <v>404</v>
      </c>
      <c r="H17" s="12" t="s">
        <v>393</v>
      </c>
      <c r="I17" s="10"/>
      <c r="J17" s="10"/>
      <c r="K17" s="10"/>
      <c r="L17" s="10"/>
      <c r="M17" s="10" t="s">
        <v>173</v>
      </c>
      <c r="N17" s="10">
        <f>800*6</f>
        <v>4800</v>
      </c>
      <c r="O17" s="10"/>
      <c r="P17" s="10"/>
      <c r="Q17" s="27">
        <f>J17+L17+N17+P17</f>
        <v>4800</v>
      </c>
      <c r="R17" s="28">
        <f>Q17/2</f>
        <v>2400</v>
      </c>
      <c r="S17" s="28">
        <f>Q17/4</f>
        <v>1200</v>
      </c>
      <c r="T17" s="28">
        <f>Q17/4</f>
        <v>1200</v>
      </c>
      <c r="U17" s="28">
        <f>R17+S17+T17</f>
        <v>4800</v>
      </c>
    </row>
    <row r="18" s="1" customFormat="1" ht="33" customHeight="1" spans="1:21">
      <c r="A18" s="10">
        <v>10</v>
      </c>
      <c r="B18" s="14" t="s">
        <v>412</v>
      </c>
      <c r="C18" s="12" t="s">
        <v>415</v>
      </c>
      <c r="D18" s="12" t="s">
        <v>389</v>
      </c>
      <c r="E18" s="12" t="s">
        <v>414</v>
      </c>
      <c r="F18" s="11" t="s">
        <v>391</v>
      </c>
      <c r="G18" s="12" t="s">
        <v>392</v>
      </c>
      <c r="H18" s="12" t="s">
        <v>393</v>
      </c>
      <c r="I18" s="10"/>
      <c r="J18" s="10"/>
      <c r="K18" s="10" t="s">
        <v>173</v>
      </c>
      <c r="L18" s="10">
        <f>48*31.2*6</f>
        <v>8985.6</v>
      </c>
      <c r="M18" s="10" t="s">
        <v>173</v>
      </c>
      <c r="N18" s="10">
        <f>800*6</f>
        <v>4800</v>
      </c>
      <c r="O18" s="10"/>
      <c r="P18" s="10"/>
      <c r="Q18" s="27">
        <f>J18+L18+N18+P18</f>
        <v>13785.6</v>
      </c>
      <c r="R18" s="28">
        <f>Q18/2</f>
        <v>6892.8</v>
      </c>
      <c r="S18" s="28">
        <f>Q18/4</f>
        <v>3446.4</v>
      </c>
      <c r="T18" s="28">
        <f>Q18/4</f>
        <v>3446.4</v>
      </c>
      <c r="U18" s="28">
        <f>R18+S18+T18</f>
        <v>13785.6</v>
      </c>
    </row>
    <row r="19" s="1" customFormat="1" ht="33" customHeight="1" spans="1:21">
      <c r="A19" s="13" t="s">
        <v>416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>
        <f>SUM(Q17:Q18)</f>
        <v>18585.6</v>
      </c>
      <c r="R19" s="13">
        <f>SUM(R17:R18)</f>
        <v>9292.8</v>
      </c>
      <c r="S19" s="13">
        <f>SUM(S17:S18)</f>
        <v>4646.4</v>
      </c>
      <c r="T19" s="13">
        <f>SUM(T17:T18)</f>
        <v>4646.4</v>
      </c>
      <c r="U19" s="13">
        <f>SUM(U17:U18)</f>
        <v>18585.6</v>
      </c>
    </row>
    <row r="20" s="1" customFormat="1" ht="33" customHeight="1" spans="1:21">
      <c r="A20" s="10">
        <v>11</v>
      </c>
      <c r="B20" s="14" t="s">
        <v>417</v>
      </c>
      <c r="C20" s="12" t="s">
        <v>418</v>
      </c>
      <c r="D20" s="12" t="s">
        <v>389</v>
      </c>
      <c r="E20" s="12" t="s">
        <v>419</v>
      </c>
      <c r="F20" s="11" t="s">
        <v>391</v>
      </c>
      <c r="G20" s="12" t="s">
        <v>392</v>
      </c>
      <c r="H20" s="12" t="s">
        <v>393</v>
      </c>
      <c r="I20" s="10"/>
      <c r="J20" s="10"/>
      <c r="K20" s="10" t="s">
        <v>173</v>
      </c>
      <c r="L20" s="10">
        <f>48*31.2*6</f>
        <v>8985.6</v>
      </c>
      <c r="M20" s="10" t="s">
        <v>173</v>
      </c>
      <c r="N20" s="10">
        <f>800*6</f>
        <v>4800</v>
      </c>
      <c r="O20" s="10"/>
      <c r="P20" s="10"/>
      <c r="Q20" s="27">
        <f>J20+L20+N20+P20</f>
        <v>13785.6</v>
      </c>
      <c r="R20" s="28">
        <f>Q20/2</f>
        <v>6892.8</v>
      </c>
      <c r="S20" s="28">
        <f>Q20/4</f>
        <v>3446.4</v>
      </c>
      <c r="T20" s="28">
        <f>Q20/4</f>
        <v>3446.4</v>
      </c>
      <c r="U20" s="28">
        <f>R20+S20+T20</f>
        <v>13785.6</v>
      </c>
    </row>
    <row r="21" s="1" customFormat="1" ht="33" customHeight="1" spans="1:21">
      <c r="A21" s="10">
        <v>12</v>
      </c>
      <c r="B21" s="14" t="s">
        <v>417</v>
      </c>
      <c r="C21" s="12" t="s">
        <v>420</v>
      </c>
      <c r="D21" s="12" t="s">
        <v>389</v>
      </c>
      <c r="E21" s="12" t="s">
        <v>419</v>
      </c>
      <c r="F21" s="11" t="s">
        <v>391</v>
      </c>
      <c r="G21" s="12" t="s">
        <v>392</v>
      </c>
      <c r="H21" s="12" t="s">
        <v>393</v>
      </c>
      <c r="I21" s="10"/>
      <c r="J21" s="10"/>
      <c r="K21" s="10" t="s">
        <v>173</v>
      </c>
      <c r="L21" s="10">
        <f>48*31.2*6</f>
        <v>8985.6</v>
      </c>
      <c r="M21" s="10" t="s">
        <v>173</v>
      </c>
      <c r="N21" s="10">
        <f>800*6</f>
        <v>4800</v>
      </c>
      <c r="O21" s="10"/>
      <c r="P21" s="10"/>
      <c r="Q21" s="27">
        <f>J21+L21+N21+P21</f>
        <v>13785.6</v>
      </c>
      <c r="R21" s="28">
        <f>Q21/2</f>
        <v>6892.8</v>
      </c>
      <c r="S21" s="28">
        <f>Q21/4</f>
        <v>3446.4</v>
      </c>
      <c r="T21" s="28">
        <f>Q21/4</f>
        <v>3446.4</v>
      </c>
      <c r="U21" s="28">
        <f>R21+S21+T21</f>
        <v>13785.6</v>
      </c>
    </row>
    <row r="22" s="1" customFormat="1" ht="33" customHeight="1" spans="1:21">
      <c r="A22" s="13" t="s">
        <v>421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>
        <f>SUM(Q20:Q21)</f>
        <v>27571.2</v>
      </c>
      <c r="R22" s="13">
        <f>SUM(R20:R21)</f>
        <v>13785.6</v>
      </c>
      <c r="S22" s="13">
        <f>SUM(S20:S21)</f>
        <v>6892.8</v>
      </c>
      <c r="T22" s="13">
        <f>SUM(T20:T21)</f>
        <v>6892.8</v>
      </c>
      <c r="U22" s="13">
        <f>SUM(U20:U21)</f>
        <v>27571.2</v>
      </c>
    </row>
    <row r="23" s="1" customFormat="1" ht="33" customHeight="1" spans="1:21">
      <c r="A23" s="10">
        <v>13</v>
      </c>
      <c r="B23" s="14" t="s">
        <v>422</v>
      </c>
      <c r="C23" s="12" t="s">
        <v>423</v>
      </c>
      <c r="D23" s="12" t="s">
        <v>389</v>
      </c>
      <c r="E23" s="12" t="s">
        <v>424</v>
      </c>
      <c r="F23" s="11" t="s">
        <v>391</v>
      </c>
      <c r="G23" s="12" t="s">
        <v>404</v>
      </c>
      <c r="H23" s="12" t="s">
        <v>393</v>
      </c>
      <c r="I23" s="10"/>
      <c r="J23" s="10"/>
      <c r="K23" s="10"/>
      <c r="L23" s="10"/>
      <c r="M23" s="10" t="s">
        <v>173</v>
      </c>
      <c r="N23" s="10">
        <f>800*6</f>
        <v>4800</v>
      </c>
      <c r="O23" s="10"/>
      <c r="P23" s="10"/>
      <c r="Q23" s="27">
        <f>J23+L23+N23+P23</f>
        <v>4800</v>
      </c>
      <c r="R23" s="28">
        <f>Q23/2</f>
        <v>2400</v>
      </c>
      <c r="S23" s="28">
        <f>Q23/4</f>
        <v>1200</v>
      </c>
      <c r="T23" s="28">
        <f>Q23/4</f>
        <v>1200</v>
      </c>
      <c r="U23" s="28">
        <f>R23+S23+T23</f>
        <v>4800</v>
      </c>
    </row>
    <row r="24" s="1" customFormat="1" ht="33" customHeight="1" spans="1:21">
      <c r="A24" s="10">
        <v>14</v>
      </c>
      <c r="B24" s="14" t="s">
        <v>422</v>
      </c>
      <c r="C24" s="12" t="s">
        <v>425</v>
      </c>
      <c r="D24" s="12" t="s">
        <v>389</v>
      </c>
      <c r="E24" s="12" t="s">
        <v>424</v>
      </c>
      <c r="F24" s="11" t="s">
        <v>391</v>
      </c>
      <c r="G24" s="12" t="s">
        <v>404</v>
      </c>
      <c r="H24" s="12" t="s">
        <v>393</v>
      </c>
      <c r="I24" s="10"/>
      <c r="J24" s="10"/>
      <c r="K24" s="10"/>
      <c r="L24" s="10"/>
      <c r="M24" s="10" t="s">
        <v>173</v>
      </c>
      <c r="N24" s="10">
        <f>800*6</f>
        <v>4800</v>
      </c>
      <c r="O24" s="10"/>
      <c r="P24" s="10"/>
      <c r="Q24" s="27">
        <f>J24+L24+N24+P24</f>
        <v>4800</v>
      </c>
      <c r="R24" s="28">
        <f>Q24/2</f>
        <v>2400</v>
      </c>
      <c r="S24" s="28">
        <f>Q24/4</f>
        <v>1200</v>
      </c>
      <c r="T24" s="28">
        <f>Q24/4</f>
        <v>1200</v>
      </c>
      <c r="U24" s="28">
        <f>R24+S24+T24</f>
        <v>4800</v>
      </c>
    </row>
    <row r="25" s="1" customFormat="1" ht="33" customHeight="1" spans="1:21">
      <c r="A25" s="10">
        <v>15</v>
      </c>
      <c r="B25" s="14" t="s">
        <v>422</v>
      </c>
      <c r="C25" s="12" t="s">
        <v>426</v>
      </c>
      <c r="D25" s="12" t="s">
        <v>389</v>
      </c>
      <c r="E25" s="12" t="s">
        <v>424</v>
      </c>
      <c r="F25" s="11" t="s">
        <v>391</v>
      </c>
      <c r="G25" s="12" t="s">
        <v>392</v>
      </c>
      <c r="H25" s="12" t="s">
        <v>393</v>
      </c>
      <c r="I25" s="10"/>
      <c r="J25" s="10"/>
      <c r="K25" s="10" t="s">
        <v>173</v>
      </c>
      <c r="L25" s="10">
        <f>48*31.2*6</f>
        <v>8985.6</v>
      </c>
      <c r="M25" s="10" t="s">
        <v>173</v>
      </c>
      <c r="N25" s="10">
        <f>800*6</f>
        <v>4800</v>
      </c>
      <c r="O25" s="10"/>
      <c r="P25" s="10"/>
      <c r="Q25" s="27">
        <f>J25+L25+N25+P25</f>
        <v>13785.6</v>
      </c>
      <c r="R25" s="28">
        <f>Q25/2</f>
        <v>6892.8</v>
      </c>
      <c r="S25" s="28">
        <f>Q25/4</f>
        <v>3446.4</v>
      </c>
      <c r="T25" s="28">
        <f>Q25/4</f>
        <v>3446.4</v>
      </c>
      <c r="U25" s="28">
        <f>R25+S25+T25</f>
        <v>13785.6</v>
      </c>
    </row>
    <row r="26" s="1" customFormat="1" ht="33" customHeight="1" spans="1:21">
      <c r="A26" s="10">
        <v>16</v>
      </c>
      <c r="B26" s="11" t="s">
        <v>427</v>
      </c>
      <c r="C26" s="12" t="s">
        <v>428</v>
      </c>
      <c r="D26" s="12" t="s">
        <v>389</v>
      </c>
      <c r="E26" s="12" t="s">
        <v>424</v>
      </c>
      <c r="F26" s="11" t="s">
        <v>391</v>
      </c>
      <c r="G26" s="12" t="s">
        <v>392</v>
      </c>
      <c r="H26" s="12" t="s">
        <v>393</v>
      </c>
      <c r="I26" s="10"/>
      <c r="J26" s="10"/>
      <c r="K26" s="10" t="s">
        <v>173</v>
      </c>
      <c r="L26" s="10">
        <f>48*31.2*6</f>
        <v>8985.6</v>
      </c>
      <c r="M26" s="10" t="s">
        <v>173</v>
      </c>
      <c r="N26" s="10">
        <f>800*6</f>
        <v>4800</v>
      </c>
      <c r="O26" s="10"/>
      <c r="P26" s="10"/>
      <c r="Q26" s="27">
        <f>J26+L26+N26+P26</f>
        <v>13785.6</v>
      </c>
      <c r="R26" s="28">
        <f>Q26/2</f>
        <v>6892.8</v>
      </c>
      <c r="S26" s="28">
        <f>Q26/4</f>
        <v>3446.4</v>
      </c>
      <c r="T26" s="28">
        <f>Q26/4</f>
        <v>3446.4</v>
      </c>
      <c r="U26" s="28">
        <f>R26+S26+T26</f>
        <v>13785.6</v>
      </c>
    </row>
    <row r="27" s="1" customFormat="1" ht="33" customHeight="1" spans="1:21">
      <c r="A27" s="10">
        <v>17</v>
      </c>
      <c r="B27" s="14" t="s">
        <v>429</v>
      </c>
      <c r="C27" s="12" t="s">
        <v>430</v>
      </c>
      <c r="D27" s="12" t="s">
        <v>389</v>
      </c>
      <c r="E27" s="12" t="s">
        <v>424</v>
      </c>
      <c r="F27" s="11" t="s">
        <v>391</v>
      </c>
      <c r="G27" s="11" t="s">
        <v>404</v>
      </c>
      <c r="H27" s="12" t="s">
        <v>393</v>
      </c>
      <c r="I27" s="10"/>
      <c r="J27" s="10"/>
      <c r="K27" s="10"/>
      <c r="L27" s="10"/>
      <c r="M27" s="10">
        <v>2026.03</v>
      </c>
      <c r="N27" s="10">
        <v>800</v>
      </c>
      <c r="O27" s="10"/>
      <c r="P27" s="10"/>
      <c r="Q27" s="27">
        <f>J27+L27+N27+P27</f>
        <v>800</v>
      </c>
      <c r="R27" s="28">
        <f>Q27/2</f>
        <v>400</v>
      </c>
      <c r="S27" s="28">
        <f>Q27/4</f>
        <v>200</v>
      </c>
      <c r="T27" s="28">
        <f>Q27/4</f>
        <v>200</v>
      </c>
      <c r="U27" s="28">
        <f>R27+S27+T27</f>
        <v>800</v>
      </c>
    </row>
    <row r="28" s="1" customFormat="1" ht="30" customHeight="1" spans="1:21">
      <c r="A28" s="15" t="s">
        <v>55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>
        <f>SUM(Q23:Q27)</f>
        <v>37971.2</v>
      </c>
      <c r="R28" s="13">
        <f>SUM(R23:R27)</f>
        <v>18985.6</v>
      </c>
      <c r="S28" s="13">
        <f>SUM(S23:S27)</f>
        <v>9492.8</v>
      </c>
      <c r="T28" s="13">
        <f>SUM(T23:T27)</f>
        <v>9492.8</v>
      </c>
      <c r="U28" s="13">
        <f>SUM(U23:U27)</f>
        <v>37971.2</v>
      </c>
    </row>
    <row r="29" s="1" customFormat="1" ht="30" customHeight="1" spans="1:21">
      <c r="A29" s="16" t="s">
        <v>431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>
        <f>Q12+Q16+Q19+Q22+Q28</f>
        <v>154179.2</v>
      </c>
      <c r="R29" s="16">
        <f>R12+R16+R19+R22+R28</f>
        <v>77089.6</v>
      </c>
      <c r="S29" s="16">
        <f>S12+S16+S19+S22+S28</f>
        <v>38544.8</v>
      </c>
      <c r="T29" s="16">
        <f>T12+T16+T19+T22+T28</f>
        <v>38544.8</v>
      </c>
      <c r="U29" s="16">
        <f>U12+U16+U19+U22+U28</f>
        <v>154179.2</v>
      </c>
    </row>
    <row r="30" ht="33" customHeight="1" spans="1:21">
      <c r="A30" s="17" t="s">
        <v>432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</sheetData>
  <mergeCells count="33">
    <mergeCell ref="A1:U1"/>
    <mergeCell ref="A2:U2"/>
    <mergeCell ref="I3:L3"/>
    <mergeCell ref="M3:P3"/>
    <mergeCell ref="I4:J4"/>
    <mergeCell ref="K4:L4"/>
    <mergeCell ref="M4:N4"/>
    <mergeCell ref="O4:P4"/>
    <mergeCell ref="I5:J5"/>
    <mergeCell ref="K5:L5"/>
    <mergeCell ref="M5:N5"/>
    <mergeCell ref="O5:P5"/>
    <mergeCell ref="A12:P12"/>
    <mergeCell ref="A16:P16"/>
    <mergeCell ref="A19:P19"/>
    <mergeCell ref="A22:P22"/>
    <mergeCell ref="A28:P28"/>
    <mergeCell ref="A29:P29"/>
    <mergeCell ref="A30:U30"/>
    <mergeCell ref="A3:A6"/>
    <mergeCell ref="B3:B6"/>
    <mergeCell ref="C3:C6"/>
    <mergeCell ref="D3:D6"/>
    <mergeCell ref="E3:E6"/>
    <mergeCell ref="F3:F6"/>
    <mergeCell ref="G3:G6"/>
    <mergeCell ref="H3:H6"/>
    <mergeCell ref="Q3:Q6"/>
    <mergeCell ref="R3:R6"/>
    <mergeCell ref="S5:S6"/>
    <mergeCell ref="T5:T6"/>
    <mergeCell ref="U3:U6"/>
    <mergeCell ref="S3:T4"/>
  </mergeCells>
  <printOptions horizontalCentered="1"/>
  <pageMargins left="0.393055555555556" right="0.393055555555556" top="0.590277777777778" bottom="0.590277777777778" header="0.5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综合运营补贴√</vt:lpstr>
      <vt:lpstr>床位建设√</vt:lpstr>
      <vt:lpstr>入职奖励√</vt:lpstr>
      <vt:lpstr>岗位津贴√</vt:lpstr>
      <vt:lpstr>扶助对象√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啊嘞</cp:lastModifiedBy>
  <dcterms:created xsi:type="dcterms:W3CDTF">2019-10-23T01:13:00Z</dcterms:created>
  <dcterms:modified xsi:type="dcterms:W3CDTF">2026-08-26T02:32:27Z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2052-12.1.0.17133</vt:lpwstr>
  </property>
  <property fmtid="{D5CDD505-2E9C-101B-9397-08002B2CF9AE}" pid="4" name="ICV">
    <vt:lpwstr>F74C392CF1D44B259D8A7F70107E20B8_13</vt:lpwstr>
  </property>
  <property fmtid="{D5CDD505-2E9C-101B-9397-08002B2CF9AE}" pid="5" name="CalculationRule">
    <vt:i4>0</vt:i4>
  </property>
</Properties>
</file>